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mates\Desktop\"/>
    </mc:Choice>
  </mc:AlternateContent>
  <xr:revisionPtr revIDLastSave="0" documentId="13_ncr:1_{671ADF2F-016E-40FE-A3BB-CD904CDEC27B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ll" sheetId="1" state="hidden" r:id="rId1"/>
    <sheet name="ČB25" sheetId="4" r:id="rId2"/>
    <sheet name="Startovka" sheetId="6" r:id="rId3"/>
  </sheets>
  <definedNames>
    <definedName name="All">#REF!</definedName>
    <definedName name="_xlnm.Print_Area" localSheetId="0">All!$A$1:$R$180</definedName>
    <definedName name="_xlnm.Print_Area" localSheetId="2">Table33[#All]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01" i="4" l="1"/>
  <c r="P101" i="4"/>
  <c r="M116" i="4"/>
  <c r="M114" i="4"/>
  <c r="M115" i="4"/>
  <c r="M113" i="4"/>
  <c r="M107" i="4"/>
  <c r="M106" i="4"/>
  <c r="M105" i="4"/>
  <c r="M108" i="4"/>
  <c r="M100" i="4"/>
  <c r="M93" i="4"/>
  <c r="M96" i="4"/>
  <c r="M92" i="4"/>
  <c r="M95" i="4"/>
  <c r="M94" i="4"/>
  <c r="M88" i="4"/>
  <c r="M82" i="4"/>
  <c r="M83" i="4"/>
  <c r="M84" i="4"/>
  <c r="M73" i="4"/>
  <c r="M77" i="4"/>
  <c r="M71" i="4"/>
  <c r="M74" i="4"/>
  <c r="M75" i="4"/>
  <c r="M76" i="4"/>
  <c r="M72" i="4"/>
  <c r="M78" i="4"/>
  <c r="M67" i="4"/>
  <c r="M63" i="4"/>
  <c r="M62" i="4"/>
  <c r="M57" i="4"/>
  <c r="M58" i="4"/>
  <c r="M52" i="4"/>
  <c r="M53" i="4"/>
  <c r="M48" i="4"/>
  <c r="M47" i="4"/>
  <c r="M44" i="4"/>
  <c r="M46" i="4"/>
  <c r="M45" i="4"/>
  <c r="M39" i="4"/>
  <c r="M40" i="4"/>
  <c r="M34" i="4"/>
  <c r="M32" i="4"/>
  <c r="M35" i="4"/>
  <c r="M33" i="4"/>
  <c r="M31" i="4"/>
  <c r="M26" i="4"/>
  <c r="M23" i="4"/>
  <c r="M22" i="4"/>
  <c r="M21" i="4"/>
  <c r="M25" i="4"/>
  <c r="M24" i="4"/>
  <c r="M27" i="4"/>
  <c r="M7" i="4"/>
  <c r="M8" i="4"/>
  <c r="M9" i="4"/>
  <c r="M14" i="4"/>
  <c r="M13" i="4"/>
  <c r="M15" i="4"/>
  <c r="M16" i="4"/>
  <c r="P113" i="4"/>
  <c r="P27" i="4"/>
  <c r="P73" i="4"/>
  <c r="P34" i="4"/>
  <c r="P77" i="4"/>
  <c r="P116" i="4"/>
  <c r="P14" i="4"/>
  <c r="P35" i="4"/>
  <c r="P16" i="4"/>
  <c r="P74" i="4"/>
  <c r="P52" i="4"/>
  <c r="P39" i="4"/>
  <c r="P75" i="4"/>
  <c r="P76" i="4"/>
  <c r="P72" i="4"/>
  <c r="P78" i="4"/>
  <c r="P93" i="4"/>
  <c r="P96" i="4"/>
  <c r="P92" i="4"/>
  <c r="P95" i="4"/>
  <c r="P44" i="4"/>
  <c r="P46" i="4"/>
  <c r="P25" i="4"/>
  <c r="P31" i="4"/>
  <c r="P88" i="4"/>
  <c r="P108" i="4"/>
  <c r="P105" i="4"/>
  <c r="P106" i="4"/>
  <c r="P107" i="4"/>
  <c r="R107" i="4" s="1"/>
  <c r="P100" i="4"/>
  <c r="P53" i="4"/>
  <c r="P40" i="4"/>
  <c r="P62" i="4"/>
  <c r="P63" i="4"/>
  <c r="P21" i="4"/>
  <c r="P58" i="4"/>
  <c r="P115" i="4"/>
  <c r="P71" i="4"/>
  <c r="P114" i="4"/>
  <c r="P94" i="4"/>
  <c r="P84" i="4"/>
  <c r="P82" i="4"/>
  <c r="P83" i="4"/>
  <c r="P67" i="4"/>
  <c r="P57" i="4"/>
  <c r="P47" i="4"/>
  <c r="P48" i="4"/>
  <c r="P45" i="4"/>
  <c r="P32" i="4"/>
  <c r="P33" i="4"/>
  <c r="P24" i="4"/>
  <c r="P26" i="4"/>
  <c r="P22" i="4"/>
  <c r="P23" i="4"/>
  <c r="P15" i="4"/>
  <c r="P13" i="4"/>
  <c r="P8" i="4"/>
  <c r="P9" i="4"/>
  <c r="P7" i="4"/>
  <c r="O174" i="1"/>
  <c r="P174" i="1" s="1"/>
  <c r="O175" i="1"/>
  <c r="P175" i="1" s="1"/>
  <c r="O173" i="1"/>
  <c r="P173" i="1" s="1"/>
  <c r="O158" i="1"/>
  <c r="P158" i="1" s="1"/>
  <c r="O159" i="1"/>
  <c r="P159" i="1" s="1"/>
  <c r="R159" i="1" s="1"/>
  <c r="O160" i="1"/>
  <c r="P160" i="1" s="1"/>
  <c r="R160" i="1" s="1"/>
  <c r="O161" i="1"/>
  <c r="P161" i="1" s="1"/>
  <c r="O162" i="1"/>
  <c r="P162" i="1" s="1"/>
  <c r="R162" i="1" s="1"/>
  <c r="O157" i="1"/>
  <c r="P157" i="1" s="1"/>
  <c r="O151" i="1"/>
  <c r="P151" i="1" s="1"/>
  <c r="O149" i="1"/>
  <c r="P149" i="1" s="1"/>
  <c r="O150" i="1"/>
  <c r="P150" i="1" s="1"/>
  <c r="O148" i="1"/>
  <c r="P148" i="1" s="1"/>
  <c r="O139" i="1"/>
  <c r="P139" i="1" s="1"/>
  <c r="R139" i="1" s="1"/>
  <c r="O140" i="1"/>
  <c r="P140" i="1" s="1"/>
  <c r="O141" i="1"/>
  <c r="P141" i="1" s="1"/>
  <c r="R141" i="1" s="1"/>
  <c r="O138" i="1"/>
  <c r="P138" i="1" s="1"/>
  <c r="O129" i="1"/>
  <c r="P129" i="1" s="1"/>
  <c r="R129" i="1" s="1"/>
  <c r="O130" i="1"/>
  <c r="P130" i="1" s="1"/>
  <c r="R130" i="1" s="1"/>
  <c r="O131" i="1"/>
  <c r="P131" i="1" s="1"/>
  <c r="R131" i="1" s="1"/>
  <c r="O128" i="1"/>
  <c r="P128" i="1" s="1"/>
  <c r="R128" i="1" s="1"/>
  <c r="O120" i="1"/>
  <c r="O119" i="1"/>
  <c r="P119" i="1" s="1"/>
  <c r="O112" i="1"/>
  <c r="O113" i="1"/>
  <c r="O114" i="1"/>
  <c r="O111" i="1"/>
  <c r="P111" i="1" s="1"/>
  <c r="R111" i="1" s="1"/>
  <c r="P94" i="1"/>
  <c r="O93" i="1"/>
  <c r="P93" i="1" s="1"/>
  <c r="O85" i="1"/>
  <c r="P85" i="1" s="1"/>
  <c r="R85" i="1" s="1"/>
  <c r="O84" i="1"/>
  <c r="P84" i="1" s="1"/>
  <c r="R84" i="1" s="1"/>
  <c r="O75" i="1"/>
  <c r="P75" i="1" s="1"/>
  <c r="R75" i="1" s="1"/>
  <c r="O76" i="1"/>
  <c r="P76" i="1" s="1"/>
  <c r="R76" i="1" s="1"/>
  <c r="O77" i="1"/>
  <c r="P77" i="1" s="1"/>
  <c r="R77" i="1" s="1"/>
  <c r="O78" i="1"/>
  <c r="P78" i="1" s="1"/>
  <c r="O74" i="1"/>
  <c r="P74" i="1" s="1"/>
  <c r="P64" i="1"/>
  <c r="O54" i="1"/>
  <c r="P54" i="1" s="1"/>
  <c r="O55" i="1"/>
  <c r="P55" i="1" s="1"/>
  <c r="O53" i="1"/>
  <c r="P53" i="1" s="1"/>
  <c r="O43" i="1"/>
  <c r="P43" i="1" s="1"/>
  <c r="R43" i="1" s="1"/>
  <c r="O44" i="1"/>
  <c r="P44" i="1" s="1"/>
  <c r="R44" i="1" s="1"/>
  <c r="O45" i="1"/>
  <c r="P45" i="1" s="1"/>
  <c r="R45" i="1" s="1"/>
  <c r="O46" i="1"/>
  <c r="P46" i="1" s="1"/>
  <c r="O42" i="1"/>
  <c r="P42" i="1" s="1"/>
  <c r="R42" i="1" s="1"/>
  <c r="O24" i="1"/>
  <c r="P24" i="1" s="1"/>
  <c r="R24" i="1" s="1"/>
  <c r="O25" i="1"/>
  <c r="P25" i="1" s="1"/>
  <c r="O23" i="1"/>
  <c r="P23" i="1" s="1"/>
  <c r="R23" i="1" s="1"/>
  <c r="O8" i="1"/>
  <c r="P8" i="1" s="1"/>
  <c r="R8" i="1" s="1"/>
  <c r="O9" i="1"/>
  <c r="P9" i="1" s="1"/>
  <c r="R9" i="1" s="1"/>
  <c r="O10" i="1"/>
  <c r="P10" i="1" s="1"/>
  <c r="R10" i="1" s="1"/>
  <c r="O11" i="1"/>
  <c r="P11" i="1" s="1"/>
  <c r="R11" i="1" s="1"/>
  <c r="O7" i="1"/>
  <c r="P7" i="1" s="1"/>
  <c r="R7" i="1" s="1"/>
  <c r="P142" i="1"/>
  <c r="R142" i="1" s="1"/>
  <c r="P143" i="1"/>
  <c r="R143" i="1"/>
  <c r="P144" i="1"/>
  <c r="R144" i="1" s="1"/>
  <c r="P145" i="1"/>
  <c r="R145" i="1" s="1"/>
  <c r="P65" i="1"/>
  <c r="R65" i="1" s="1"/>
  <c r="P12" i="1"/>
  <c r="R12" i="1" s="1"/>
  <c r="P13" i="1"/>
  <c r="R13" i="1" s="1"/>
  <c r="P14" i="1"/>
  <c r="R14" i="1" s="1"/>
  <c r="P15" i="1"/>
  <c r="R15" i="1" s="1"/>
  <c r="P16" i="1"/>
  <c r="R16" i="1" s="1"/>
  <c r="P17" i="1"/>
  <c r="R17" i="1" s="1"/>
  <c r="P18" i="1"/>
  <c r="R18" i="1" s="1"/>
  <c r="P26" i="1"/>
  <c r="P27" i="1"/>
  <c r="P28" i="1"/>
  <c r="P29" i="1"/>
  <c r="P30" i="1"/>
  <c r="R30" i="1" s="1"/>
  <c r="P31" i="1"/>
  <c r="R31" i="1" s="1"/>
  <c r="P32" i="1"/>
  <c r="R32" i="1" s="1"/>
  <c r="P33" i="1"/>
  <c r="R33" i="1" s="1"/>
  <c r="P34" i="1"/>
  <c r="R34" i="1" s="1"/>
  <c r="P56" i="1"/>
  <c r="R56" i="1" s="1"/>
  <c r="P177" i="1"/>
  <c r="P176" i="1"/>
  <c r="P163" i="1"/>
  <c r="P164" i="1"/>
  <c r="P165" i="1"/>
  <c r="P95" i="1"/>
  <c r="P98" i="1"/>
  <c r="R98" i="1" s="1"/>
  <c r="P97" i="1"/>
  <c r="P96" i="1"/>
  <c r="P66" i="1"/>
  <c r="P58" i="1"/>
  <c r="R58" i="1" s="1"/>
  <c r="P57" i="1"/>
  <c r="R165" i="1"/>
  <c r="R78" i="4" l="1"/>
  <c r="R44" i="4"/>
  <c r="R106" i="4"/>
  <c r="R77" i="4"/>
  <c r="R101" i="4"/>
  <c r="R88" i="4"/>
  <c r="R95" i="4"/>
  <c r="R96" i="4"/>
  <c r="R113" i="4"/>
  <c r="R46" i="4"/>
  <c r="R27" i="4"/>
  <c r="R39" i="4"/>
  <c r="R35" i="4"/>
  <c r="R31" i="4"/>
  <c r="R34" i="4"/>
  <c r="R25" i="4"/>
  <c r="R116" i="4"/>
  <c r="R92" i="4"/>
  <c r="R93" i="4"/>
  <c r="R72" i="4"/>
  <c r="R75" i="4"/>
  <c r="R73" i="4"/>
  <c r="R105" i="4"/>
  <c r="R108" i="4"/>
  <c r="R76" i="4"/>
  <c r="R74" i="4"/>
  <c r="R52" i="4"/>
  <c r="R16" i="4"/>
  <c r="R14" i="4"/>
  <c r="R58" i="4"/>
  <c r="R114" i="4"/>
  <c r="R62" i="4"/>
  <c r="R21" i="4"/>
  <c r="R63" i="4"/>
  <c r="R115" i="4"/>
  <c r="R71" i="4"/>
  <c r="R9" i="4"/>
  <c r="R47" i="4"/>
  <c r="R33" i="4"/>
  <c r="R67" i="4"/>
  <c r="R13" i="4"/>
  <c r="R22" i="4"/>
  <c r="R40" i="4"/>
  <c r="R24" i="4"/>
  <c r="R94" i="4"/>
  <c r="R100" i="4"/>
  <c r="R83" i="4"/>
  <c r="R84" i="4"/>
  <c r="R53" i="4"/>
  <c r="R57" i="4"/>
  <c r="R82" i="4"/>
  <c r="R48" i="4"/>
  <c r="R45" i="4"/>
  <c r="R32" i="4"/>
  <c r="R26" i="4"/>
  <c r="R23" i="4"/>
  <c r="R15" i="4"/>
  <c r="R8" i="4"/>
  <c r="R7" i="4"/>
  <c r="R27" i="1"/>
  <c r="R29" i="1"/>
  <c r="R25" i="1"/>
  <c r="R66" i="1"/>
  <c r="R164" i="1"/>
  <c r="R28" i="1"/>
  <c r="R46" i="1"/>
  <c r="R26" i="1"/>
  <c r="R57" i="1"/>
  <c r="R54" i="1"/>
  <c r="R53" i="1"/>
  <c r="R64" i="1"/>
  <c r="R55" i="1"/>
  <c r="R74" i="1"/>
  <c r="R176" i="1"/>
  <c r="R140" i="1"/>
  <c r="R138" i="1"/>
  <c r="R96" i="1"/>
  <c r="R158" i="1"/>
  <c r="R161" i="1"/>
  <c r="R119" i="1"/>
  <c r="R174" i="1"/>
  <c r="R173" i="1"/>
  <c r="R97" i="1"/>
  <c r="R163" i="1"/>
  <c r="R95" i="1"/>
  <c r="R94" i="1"/>
  <c r="R93" i="1"/>
  <c r="R78" i="1"/>
  <c r="R177" i="1"/>
  <c r="R175" i="1"/>
  <c r="R150" i="1"/>
  <c r="R148" i="1"/>
  <c r="R149" i="1"/>
  <c r="R151" i="1"/>
  <c r="R15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A18BAC4-F83B-4D62-AAFF-16ECDFA23FBB}" keepAlive="1" name="Dotaz – ČB24" description="Připojení k dotazu produktu ČB24 v sešitě" type="5" refreshedVersion="8" background="1" saveData="1">
    <dbPr connection="Provider=Microsoft.Mashup.OleDb.1;Data Source=$Workbook$;Location=ČB24;Extended Properties=&quot;&quot;" command="SELECT * FROM [ČB24]"/>
  </connection>
</connections>
</file>

<file path=xl/sharedStrings.xml><?xml version="1.0" encoding="utf-8"?>
<sst xmlns="http://schemas.openxmlformats.org/spreadsheetml/2006/main" count="1093" uniqueCount="158">
  <si>
    <t xml:space="preserve">Poř. </t>
  </si>
  <si>
    <t>jméno, příjmení, rok narození</t>
  </si>
  <si>
    <t>organizace</t>
  </si>
  <si>
    <t>V</t>
  </si>
  <si>
    <t>O</t>
  </si>
  <si>
    <t>U</t>
  </si>
  <si>
    <t>M</t>
  </si>
  <si>
    <t>A</t>
  </si>
  <si>
    <t>TT</t>
  </si>
  <si>
    <t>D</t>
  </si>
  <si>
    <t>KPČ</t>
  </si>
  <si>
    <t>suma</t>
  </si>
  <si>
    <t>cíl</t>
  </si>
  <si>
    <t>start</t>
  </si>
  <si>
    <t>čas</t>
  </si>
  <si>
    <t>zdržení</t>
  </si>
  <si>
    <t xml:space="preserve">celkem </t>
  </si>
  <si>
    <t>.</t>
  </si>
  <si>
    <t>Junák Český Brod</t>
  </si>
  <si>
    <t>PL</t>
  </si>
  <si>
    <t xml:space="preserve">                        Pohár Středočeského kraje</t>
  </si>
  <si>
    <t>Linda Bínová 13</t>
  </si>
  <si>
    <t>Zuzana Vaněčková 14</t>
  </si>
  <si>
    <t>Veronika Slabá 13</t>
  </si>
  <si>
    <t>Petr Benda 14</t>
  </si>
  <si>
    <t>Michal Bína 13</t>
  </si>
  <si>
    <t>Daniel Barger 15</t>
  </si>
  <si>
    <t>Aneta Vaněčková 12</t>
  </si>
  <si>
    <t>Jaroslav Beran 11</t>
  </si>
  <si>
    <t>Eliška Sodomková 09</t>
  </si>
  <si>
    <t>Martin Bína 10</t>
  </si>
  <si>
    <t>Klára Buncová 03</t>
  </si>
  <si>
    <t>Romana Vejrostová 65</t>
  </si>
  <si>
    <t>Jan Vejrosta 91</t>
  </si>
  <si>
    <t>Jan Vavřík 90</t>
  </si>
  <si>
    <t>Zuzana Pavlátová 12</t>
  </si>
  <si>
    <t>Denisa Kratochvílová 07</t>
  </si>
  <si>
    <t>Jáchym Hruška 07</t>
  </si>
  <si>
    <t>Nikola Blechová 07</t>
  </si>
  <si>
    <t>Kateřina Čokrtová 94</t>
  </si>
  <si>
    <t>Vojtěch Oktábec 67</t>
  </si>
  <si>
    <t>Marek Váňa 78</t>
  </si>
  <si>
    <t>Zdeněk Vejrosta 61</t>
  </si>
  <si>
    <t>Štěpán Pavlišče 15</t>
  </si>
  <si>
    <t>Anna Pavliščová 12</t>
  </si>
  <si>
    <t>Eliška Škrabánková 13</t>
  </si>
  <si>
    <t>Martin Molitoris 09</t>
  </si>
  <si>
    <t>Ondřej Kuška 11</t>
  </si>
  <si>
    <t>Jiří Leština 12</t>
  </si>
  <si>
    <t xml:space="preserve">           5. 11. 2022 Český Brod </t>
  </si>
  <si>
    <t>Josefína Pavliščová 15</t>
  </si>
  <si>
    <t>David Pindus 10</t>
  </si>
  <si>
    <t>Nejmladší žákyně 14+</t>
  </si>
  <si>
    <t>Nejmladší žáci 14+</t>
  </si>
  <si>
    <t>Mladší žákyně 12-13</t>
  </si>
  <si>
    <t>Mladší žáci 12-13</t>
  </si>
  <si>
    <t>Starší žákyně 10-11</t>
  </si>
  <si>
    <t>Starší žáci 10-11</t>
  </si>
  <si>
    <t>Mladší dorostenky 08-09</t>
  </si>
  <si>
    <t>Mladší dorostenci 08-09</t>
  </si>
  <si>
    <t>Starší dorostenky 06-07</t>
  </si>
  <si>
    <t>Starší dorostenci 06-07</t>
  </si>
  <si>
    <t>Ženy A 89-05</t>
  </si>
  <si>
    <t>Muži A 89-05</t>
  </si>
  <si>
    <t>Muži B 88-</t>
  </si>
  <si>
    <t>Ženy B 88-</t>
  </si>
  <si>
    <t>TOM - KČT Kralupy</t>
  </si>
  <si>
    <t>Skaut Týnec n.S.</t>
  </si>
  <si>
    <t>Peter Molitoris 80</t>
  </si>
  <si>
    <t>Linda Vápenková 14</t>
  </si>
  <si>
    <t>Natálie Vápenková 17</t>
  </si>
  <si>
    <t>Broňa Toralová 15</t>
  </si>
  <si>
    <t>Vít Toral 13</t>
  </si>
  <si>
    <t>Jan Bohm 11</t>
  </si>
  <si>
    <t>Tereza Bohmová 06</t>
  </si>
  <si>
    <t>Machek Václav 07</t>
  </si>
  <si>
    <t>Jakub Hofman 02</t>
  </si>
  <si>
    <t>Petra Bohmová 04</t>
  </si>
  <si>
    <t>Kateřina Popová 02</t>
  </si>
  <si>
    <t>Tereza Málková 98</t>
  </si>
  <si>
    <t>Martin Slabý 82</t>
  </si>
  <si>
    <t>Milan Fógl 66</t>
  </si>
  <si>
    <t>Kamila Vápenková 87</t>
  </si>
  <si>
    <t>Lucie Vavříková 88</t>
  </si>
  <si>
    <t>Lucie Pázlerová 88</t>
  </si>
  <si>
    <t>Rodiče s dětmi</t>
  </si>
  <si>
    <t>Kryštof Sodomka 22</t>
  </si>
  <si>
    <t>Matěj Navrátil 16</t>
  </si>
  <si>
    <t>Vojtěch Vavřík 18 a Tomáš Vavřík 21</t>
  </si>
  <si>
    <t>Vojtěch Benák 04</t>
  </si>
  <si>
    <t>Jana Machorková 92</t>
  </si>
  <si>
    <t>Eva Babicová 88</t>
  </si>
  <si>
    <t>Kristýna Ševčíková 07</t>
  </si>
  <si>
    <t>Marie Pavliščová 09</t>
  </si>
  <si>
    <t>modrá</t>
  </si>
  <si>
    <t>bílá</t>
  </si>
  <si>
    <t>červená</t>
  </si>
  <si>
    <t>Rodiče s dětmi 17+</t>
  </si>
  <si>
    <t>Muži C x-75</t>
  </si>
  <si>
    <t>Muži B 76-89</t>
  </si>
  <si>
    <t>Muži A 90-06</t>
  </si>
  <si>
    <t>Ženy C  x-75</t>
  </si>
  <si>
    <t>Ženy B 76-89</t>
  </si>
  <si>
    <t>Ženy A 90-06</t>
  </si>
  <si>
    <t>Starší dorostenci 07-08</t>
  </si>
  <si>
    <t>Starší dorostenky 07-08</t>
  </si>
  <si>
    <t>Mladší dorostenci 09-10</t>
  </si>
  <si>
    <t>Mladší dorostenky 09-10</t>
  </si>
  <si>
    <t>Starší žáci 11-12</t>
  </si>
  <si>
    <t>Starší žákyně 11-12</t>
  </si>
  <si>
    <t>Mladší žáci 13-14</t>
  </si>
  <si>
    <t>Mladší žákyně 13-14</t>
  </si>
  <si>
    <t>Nejmladší žáci 15+</t>
  </si>
  <si>
    <t>Nejmladší žákyně 15+</t>
  </si>
  <si>
    <t>Marie Wágnerová 01</t>
  </si>
  <si>
    <t>Kraslice</t>
  </si>
  <si>
    <t>Alice Stejskalová 14</t>
  </si>
  <si>
    <t>Johana Stejskalová 16</t>
  </si>
  <si>
    <t>Daniel Podruh 14</t>
  </si>
  <si>
    <t>Žofie Dostálová 17</t>
  </si>
  <si>
    <t>Kryštof Váňa 16</t>
  </si>
  <si>
    <t>Vít Dostál 14</t>
  </si>
  <si>
    <t>Anežka Váňová 14</t>
  </si>
  <si>
    <t>Žofie Lejsková 14</t>
  </si>
  <si>
    <t>Jan Böhm 11</t>
  </si>
  <si>
    <t>Jan Benda 12</t>
  </si>
  <si>
    <t>Viktor Káš 11</t>
  </si>
  <si>
    <t>Václav Machek 07</t>
  </si>
  <si>
    <t>Petr Plicka 03</t>
  </si>
  <si>
    <t>Zdeněk Karhan 99</t>
  </si>
  <si>
    <t>Tereza Böhmová 06</t>
  </si>
  <si>
    <t>Kateřina Plicková 01</t>
  </si>
  <si>
    <t>Petra Böhmová 04</t>
  </si>
  <si>
    <t>Lenka Lejsková 85</t>
  </si>
  <si>
    <t>Pavlína Lhotská 88</t>
  </si>
  <si>
    <t>Petr Pavlů 72</t>
  </si>
  <si>
    <t>Jonáš a Mikuláš Plickovi (19 + 17) +1</t>
  </si>
  <si>
    <t>Anna Husáková (17) + 1</t>
  </si>
  <si>
    <t>Skaut Týnec nad Sázavou</t>
  </si>
  <si>
    <t>Lenka Jeřábková 13</t>
  </si>
  <si>
    <t>Jan Jeřábek 17</t>
  </si>
  <si>
    <t>František Koloros 06</t>
  </si>
  <si>
    <t>Florian Planička 14</t>
  </si>
  <si>
    <t>Jakub Šindelář 15</t>
  </si>
  <si>
    <t>Gabriela a Františka dos Santos</t>
  </si>
  <si>
    <t>MSK Orlová</t>
  </si>
  <si>
    <t>Garbriela dos Santos 96</t>
  </si>
  <si>
    <t>Jiří Kleger 14</t>
  </si>
  <si>
    <t>Jana Čokrtová</t>
  </si>
  <si>
    <t>Pořadí</t>
  </si>
  <si>
    <t>Kategorie</t>
  </si>
  <si>
    <t>Sloupec1</t>
  </si>
  <si>
    <t>TOM Stopaři Mikulášovice</t>
  </si>
  <si>
    <t>Sofie Planička 18 + Olivie Planička 18 + Ema Hrušková</t>
  </si>
  <si>
    <t>Tereza Žemlová 13</t>
  </si>
  <si>
    <t xml:space="preserve">22.3.2025 Český Brod </t>
  </si>
  <si>
    <t>Jana Machorková</t>
  </si>
  <si>
    <t>Miloslav Husák 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</si>
</sst>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h:mm:ss;@"/>
    <numFmt numFmtId="165" formatCode="0.0"/>
    <numFmt numFmtId="171" formatCode="[$-F400]h:mm:ss\ AM/PM"/>
  </numFmts>
  <fonts count="18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8"/>
      <name val="Arial CE"/>
      <family val="2"/>
      <charset val="238"/>
    </font>
    <font>
      <b/>
      <sz val="10"/>
      <color theme="0"/>
      <name val="Arial CE"/>
      <family val="2"/>
      <charset val="238"/>
    </font>
    <font>
      <b/>
      <sz val="10"/>
      <name val="Arial CE"/>
      <charset val="238"/>
    </font>
    <font>
      <sz val="8"/>
      <name val="Arial CE"/>
      <family val="2"/>
      <charset val="238"/>
    </font>
    <font>
      <sz val="11"/>
      <color rgb="FF000000"/>
      <name val="Calibri"/>
      <family val="2"/>
      <charset val="238"/>
    </font>
    <font>
      <sz val="12"/>
      <name val="Aptos"/>
      <family val="2"/>
    </font>
    <font>
      <sz val="10"/>
      <color theme="1"/>
      <name val="Arial CE"/>
      <family val="2"/>
      <charset val="238"/>
    </font>
    <font>
      <sz val="9"/>
      <color theme="1"/>
      <name val="Arial CE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</fills>
  <borders count="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/>
      <top/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4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0" fontId="1" fillId="0" borderId="0"/>
    <xf numFmtId="0" fontId="16" fillId="0" borderId="0"/>
    <xf numFmtId="0" fontId="17" fillId="0" borderId="0"/>
  </cellStyleXfs>
  <cellXfs count="61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165" fontId="5" fillId="0" borderId="0" xfId="0" applyNumberFormat="1" applyFont="1"/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/>
    </xf>
    <xf numFmtId="0" fontId="8" fillId="0" borderId="0" xfId="0" applyFont="1"/>
    <xf numFmtId="0" fontId="5" fillId="2" borderId="0" xfId="0" applyFont="1" applyFill="1" applyAlignment="1">
      <alignment horizontal="center"/>
    </xf>
    <xf numFmtId="0" fontId="9" fillId="3" borderId="1" xfId="0" applyFont="1" applyFill="1" applyBorder="1"/>
    <xf numFmtId="0" fontId="10" fillId="0" borderId="0" xfId="0" applyFont="1"/>
    <xf numFmtId="0" fontId="0" fillId="2" borderId="0" xfId="0" applyFill="1" applyAlignment="1">
      <alignment horizontal="center" vertical="center"/>
    </xf>
    <xf numFmtId="0" fontId="7" fillId="0" borderId="0" xfId="0" applyFont="1"/>
    <xf numFmtId="0" fontId="12" fillId="0" borderId="0" xfId="0" applyFont="1"/>
    <xf numFmtId="0" fontId="5" fillId="4" borderId="0" xfId="0" applyFont="1" applyFill="1" applyAlignment="1">
      <alignment horizontal="center"/>
    </xf>
    <xf numFmtId="21" fontId="0" fillId="0" borderId="0" xfId="0" applyNumberFormat="1"/>
    <xf numFmtId="0" fontId="13" fillId="0" borderId="0" xfId="0" applyFont="1"/>
    <xf numFmtId="0" fontId="15" fillId="2" borderId="1" xfId="0" applyFont="1" applyFill="1" applyBorder="1" applyAlignment="1">
      <alignment horizontal="center"/>
    </xf>
    <xf numFmtId="0" fontId="5" fillId="4" borderId="0" xfId="0" applyFont="1" applyFill="1"/>
    <xf numFmtId="164" fontId="5" fillId="4" borderId="0" xfId="0" applyNumberFormat="1" applyFont="1" applyFill="1" applyAlignment="1">
      <alignment horizontal="center"/>
    </xf>
    <xf numFmtId="0" fontId="16" fillId="0" borderId="0" xfId="2"/>
    <xf numFmtId="0" fontId="9" fillId="5" borderId="4" xfId="0" applyFont="1" applyFill="1" applyBorder="1"/>
    <xf numFmtId="0" fontId="0" fillId="0" borderId="0" xfId="0" applyAlignment="1">
      <alignment horizontal="center"/>
    </xf>
    <xf numFmtId="0" fontId="17" fillId="0" borderId="2" xfId="3" applyBorder="1"/>
    <xf numFmtId="0" fontId="14" fillId="0" borderId="4" xfId="0" applyFont="1" applyFill="1" applyBorder="1"/>
    <xf numFmtId="0" fontId="14" fillId="0" borderId="2" xfId="0" applyFont="1" applyFill="1" applyBorder="1"/>
    <xf numFmtId="21" fontId="0" fillId="0" borderId="0" xfId="0" applyNumberFormat="1" applyFill="1"/>
    <xf numFmtId="171" fontId="14" fillId="0" borderId="2" xfId="0" applyNumberFormat="1" applyFont="1" applyFill="1" applyBorder="1"/>
    <xf numFmtId="0" fontId="14" fillId="0" borderId="0" xfId="0" applyFont="1" applyFill="1" applyBorder="1"/>
    <xf numFmtId="0" fontId="14" fillId="0" borderId="5" xfId="3" applyNumberFormat="1" applyFont="1" applyFill="1" applyBorder="1" applyAlignment="1"/>
    <xf numFmtId="0" fontId="14" fillId="0" borderId="6" xfId="3" applyNumberFormat="1" applyFont="1" applyFill="1" applyBorder="1" applyAlignment="1"/>
    <xf numFmtId="0" fontId="14" fillId="0" borderId="3" xfId="0" applyFont="1" applyFill="1" applyBorder="1"/>
    <xf numFmtId="0" fontId="17" fillId="0" borderId="2" xfId="3" applyFill="1" applyBorder="1"/>
    <xf numFmtId="0" fontId="14" fillId="0" borderId="2" xfId="1" applyFont="1" applyBorder="1"/>
    <xf numFmtId="0" fontId="14" fillId="0" borderId="3" xfId="1" applyFont="1" applyBorder="1"/>
    <xf numFmtId="0" fontId="14" fillId="0" borderId="3" xfId="1" applyFont="1" applyFill="1" applyBorder="1"/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0" borderId="3" xfId="1" applyFont="1" applyBorder="1"/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14" fillId="0" borderId="0" xfId="1" applyFont="1" applyFill="1" applyBorder="1"/>
    <xf numFmtId="0" fontId="5" fillId="0" borderId="0" xfId="1" applyFont="1" applyBorder="1"/>
    <xf numFmtId="0" fontId="7" fillId="0" borderId="2" xfId="1" applyFont="1" applyBorder="1"/>
    <xf numFmtId="0" fontId="5" fillId="0" borderId="0" xfId="2" applyFont="1" applyFill="1"/>
    <xf numFmtId="0" fontId="14" fillId="0" borderId="0" xfId="1" applyFont="1" applyBorder="1"/>
    <xf numFmtId="0" fontId="14" fillId="0" borderId="2" xfId="3" applyFont="1" applyBorder="1"/>
    <xf numFmtId="0" fontId="14" fillId="0" borderId="5" xfId="1" applyFont="1" applyBorder="1"/>
  </cellXfs>
  <cellStyles count="4">
    <cellStyle name="Normal 2" xfId="3" xr:uid="{E36B8092-444E-41E9-82FD-6DF13A7BEEB8}"/>
    <cellStyle name="Normální" xfId="0" builtinId="0"/>
    <cellStyle name="Normální 2" xfId="1" xr:uid="{B47D4B69-494E-4AB8-A9E8-C89519D5DEF5}"/>
    <cellStyle name="Normální 3" xfId="2" xr:uid="{AB89CFC8-5C0F-473E-B290-F2067CF7A046}"/>
  </cellStyles>
  <dxfs count="6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 CE"/>
        <family val="2"/>
        <charset val="238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theme="9" tint="0.39997558519241921"/>
        </top>
        <bottom style="thin">
          <color theme="9" tint="0.39997558519241921"/>
        </bottom>
      </border>
    </dxf>
    <dxf>
      <border outline="0">
        <top style="thin">
          <color theme="9" tint="0.39997558519241921"/>
        </top>
      </border>
    </dxf>
    <dxf>
      <border outline="0">
        <bottom style="thin">
          <color theme="9" tint="0.39997558519241921"/>
        </bottom>
      </border>
    </dxf>
    <dxf>
      <border outline="0">
        <left style="thin">
          <color theme="9" tint="0.39997558519241921"/>
        </left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CE"/>
        <family val="2"/>
        <charset val="238"/>
        <scheme val="none"/>
      </font>
      <fill>
        <patternFill patternType="solid">
          <fgColor theme="9"/>
          <bgColor theme="9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h:mm:ss;@"/>
    </dxf>
    <dxf>
      <numFmt numFmtId="164" formatCode="h:mm:ss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64" formatCode="h:mm:ss;@"/>
    </dxf>
    <dxf>
      <numFmt numFmtId="164" formatCode="h:mm:ss;@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 CE"/>
        <family val="2"/>
        <charset val="238"/>
        <scheme val="none"/>
      </font>
      <numFmt numFmtId="164" formatCode="h:mm:ss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570C2FC-5A26-44E6-9B8E-7F5868C4F330}" name="Tabulka6" displayName="Tabulka6" ref="A6:R19" totalsRowShown="0" headerRowDxfId="610" dataDxfId="609">
  <autoFilter ref="A6:R19" xr:uid="{93D7FDA1-F588-4C1C-AA3F-6D9D6D1A48C6}"/>
  <sortState xmlns:xlrd2="http://schemas.microsoft.com/office/spreadsheetml/2017/richdata2" ref="A7:R19">
    <sortCondition ref="R6:R19"/>
  </sortState>
  <tableColumns count="18">
    <tableColumn id="1" xr3:uid="{77D9B9D3-34AD-4464-BEDD-D7C208C9A1CF}" name="Poř. " dataDxfId="608"/>
    <tableColumn id="2" xr3:uid="{2E4CA13D-3F09-4F6D-AF19-5B21C6020E12}" name="jméno, příjmení, rok narození" dataDxfId="607"/>
    <tableColumn id="3" xr3:uid="{1199F66D-CD24-4451-A8FF-C5089CB7439F}" name="organizace" dataDxfId="606"/>
    <tableColumn id="4" xr3:uid="{757CA3F1-D5FA-4E86-96AE-D76D7426DC7B}" name="V" dataDxfId="605"/>
    <tableColumn id="5" xr3:uid="{18D53F9B-044D-425D-88D3-AD603755305D}" name="O" dataDxfId="604"/>
    <tableColumn id="6" xr3:uid="{BDA56C1E-7F87-481D-9290-91BB3723E9A2}" name="U" dataDxfId="603"/>
    <tableColumn id="7" xr3:uid="{0364D8AC-FCB9-4170-8DDD-64BB6F7940EE}" name="M" dataDxfId="602"/>
    <tableColumn id="8" xr3:uid="{87D23C6B-61C5-4044-B461-8C6F884C48ED}" name="A" dataDxfId="601"/>
    <tableColumn id="9" xr3:uid="{9485DB93-EF79-4CF4-BBC9-8B140C04FFCF}" name="PL" dataDxfId="600"/>
    <tableColumn id="10" xr3:uid="{0689B4D4-4FEE-407D-88A2-AF1B5866B42F}" name="TT" dataDxfId="599"/>
    <tableColumn id="11" xr3:uid="{0A4546A3-A0DF-4068-A6DC-12A1A2B6136A}" name="D" dataDxfId="598"/>
    <tableColumn id="12" xr3:uid="{ECBB33B8-210D-4CBD-98E8-7B8F3CF44F3C}" name="KPČ" dataDxfId="597"/>
    <tableColumn id="13" xr3:uid="{488D0E88-CE75-40AC-A066-A9CDB825D89C}" name="suma" dataDxfId="596">
      <calculatedColumnFormula>SUM(Tabulka6[[#This Row],[V]:[KPČ]])</calculatedColumnFormula>
    </tableColumn>
    <tableColumn id="14" xr3:uid="{0F3756F0-3479-4B31-B018-0D878E54C75F}" name="cíl" dataDxfId="595"/>
    <tableColumn id="15" xr3:uid="{DE525044-1F5D-40E0-ACA5-8F3D82D1C2CD}" name="start" dataDxfId="594"/>
    <tableColumn id="16" xr3:uid="{9CC1FACA-B3F4-4321-9EF9-E65830F146F6}" name="čas" dataDxfId="593">
      <calculatedColumnFormula>Tabulka6[[#This Row],[cíl]]-Tabulka6[[#This Row],[start]]</calculatedColumnFormula>
    </tableColumn>
    <tableColumn id="17" xr3:uid="{86B43E4A-A281-4E4B-9909-729AB8048B5A}" name="zdržení" dataDxfId="592"/>
    <tableColumn id="18" xr3:uid="{688C34F8-0591-47CF-BACC-F529F021B2EC}" name="celkem " dataDxfId="591">
      <calculatedColumnFormula>P7+TIME(0,M7,0)-Q7</calculatedColumnFormula>
    </tableColumn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76D60F5-B51C-41C3-8A32-FB068AE461A6}" name="Tabulka16" displayName="Tabulka16" ref="A156:R169" totalsRowShown="0" headerRowDxfId="432" dataDxfId="431">
  <autoFilter ref="A156:R169" xr:uid="{1E8FE1ED-BEEC-42EB-B013-81531B0FDBB3}"/>
  <sortState xmlns:xlrd2="http://schemas.microsoft.com/office/spreadsheetml/2017/richdata2" ref="A157:R169">
    <sortCondition ref="R156:R169"/>
  </sortState>
  <tableColumns count="18">
    <tableColumn id="1" xr3:uid="{ACA5FA89-4B4B-42BC-ADED-FC2B638820B9}" name="Poř. " dataDxfId="430"/>
    <tableColumn id="2" xr3:uid="{728F80D1-A163-4D5E-BCA0-08A1305D285A}" name="jméno, příjmení, rok narození" dataDxfId="429"/>
    <tableColumn id="3" xr3:uid="{61F3949E-6C0E-41E4-AD6E-C5D6FB2CCA36}" name="organizace" dataDxfId="428"/>
    <tableColumn id="4" xr3:uid="{41A98F2B-EF02-4A85-A985-FBA16EFCFD52}" name="V" dataDxfId="427"/>
    <tableColumn id="5" xr3:uid="{34888259-464A-4536-A4F4-793BC7F568DB}" name="O" dataDxfId="426"/>
    <tableColumn id="6" xr3:uid="{86130F71-1039-423F-8307-02C621ED6C78}" name="U" dataDxfId="425"/>
    <tableColumn id="7" xr3:uid="{E7323B78-ADA5-40ED-8DFB-5B668B42E11D}" name="M" dataDxfId="424"/>
    <tableColumn id="8" xr3:uid="{F12E8CA1-CFFF-41E3-ADD6-52A7CF7BF803}" name="A" dataDxfId="423"/>
    <tableColumn id="9" xr3:uid="{9AAE1362-2594-4A3B-BB82-464279A86BE4}" name="PL" dataDxfId="422"/>
    <tableColumn id="10" xr3:uid="{AD249CFB-DC89-4206-9289-BC4A5FB2B1C3}" name="TT" dataDxfId="421"/>
    <tableColumn id="11" xr3:uid="{DF5FFF3C-0515-43AC-860B-7264EFECB0E4}" name="D" dataDxfId="420"/>
    <tableColumn id="12" xr3:uid="{1919E29F-22D1-4603-9FC4-95E3CD38185B}" name="KPČ" dataDxfId="419"/>
    <tableColumn id="13" xr3:uid="{A9A15F02-88A9-40B1-B21B-57864A169FDD}" name="suma" dataDxfId="418">
      <calculatedColumnFormula>SUM(Tabulka16[[#This Row],[V]:[KPČ]])</calculatedColumnFormula>
    </tableColumn>
    <tableColumn id="14" xr3:uid="{A09506C8-62CA-469F-BBE7-43AC91B8A247}" name="cíl" dataDxfId="417"/>
    <tableColumn id="15" xr3:uid="{122C33B1-A73A-4669-980F-C6894840E19A}" name="start" dataDxfId="416"/>
    <tableColumn id="16" xr3:uid="{018F4CF0-4282-497D-B450-213E5F0D756C}" name="čas" dataDxfId="415">
      <calculatedColumnFormula>Tabulka16[[#This Row],[cíl]]-Tabulka16[[#This Row],[start]]</calculatedColumnFormula>
    </tableColumn>
    <tableColumn id="17" xr3:uid="{25552E3D-A08D-4D5C-B106-5F42FAF7EB6C}" name="zdržení" dataDxfId="414"/>
    <tableColumn id="18" xr3:uid="{65F97817-B6DA-48E1-878F-A8E982A1EEA6}" name="celkem " dataDxfId="413">
      <calculatedColumnFormula>P157+TIME(0,M157,0)-Q157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6D97019-DE67-4521-AB43-E4797286B08A}" name="Tabulka17" displayName="Tabulka17" ref="A172:R183" totalsRowShown="0" headerRowDxfId="412" dataDxfId="411">
  <autoFilter ref="A172:R183" xr:uid="{E24F3461-C51A-444E-ACAB-84382BE7C00B}"/>
  <sortState xmlns:xlrd2="http://schemas.microsoft.com/office/spreadsheetml/2017/richdata2" ref="A173:R183">
    <sortCondition ref="R172:R183"/>
  </sortState>
  <tableColumns count="18">
    <tableColumn id="1" xr3:uid="{70BC1278-C47B-4511-97E2-FA3F010B69D9}" name="Poř. " dataDxfId="410"/>
    <tableColumn id="2" xr3:uid="{FAF73802-212B-451A-B89B-B04B97714EC9}" name="jméno, příjmení, rok narození"/>
    <tableColumn id="3" xr3:uid="{16F9EEFE-1E0A-4FE8-B1EC-235D17E29079}" name="organizace" dataDxfId="409"/>
    <tableColumn id="4" xr3:uid="{A0794E68-8B31-4380-97AF-D5E62F441520}" name="V" dataDxfId="408"/>
    <tableColumn id="5" xr3:uid="{2B748122-59FE-4AAC-9B70-FB571C1E4C95}" name="O" dataDxfId="407"/>
    <tableColumn id="6" xr3:uid="{B4A256A7-B64C-46F8-8B7F-947645173281}" name="U" dataDxfId="406"/>
    <tableColumn id="7" xr3:uid="{42084A8D-BB40-4F6F-8D85-C9E8CC32457A}" name="M" dataDxfId="405"/>
    <tableColumn id="8" xr3:uid="{1C0193FD-CAFF-4C5B-9952-0B506DA153CE}" name="A" dataDxfId="404"/>
    <tableColumn id="9" xr3:uid="{3D106B3D-597B-453C-A00D-D5CE8263A429}" name="PL" dataDxfId="403"/>
    <tableColumn id="10" xr3:uid="{E09CB3C4-C8AA-4955-A03D-CDB0D45AD964}" name="TT" dataDxfId="402"/>
    <tableColumn id="11" xr3:uid="{78A14761-27B0-4CCC-B0F8-B2E49875CA84}" name="D" dataDxfId="401"/>
    <tableColumn id="12" xr3:uid="{45DEA507-2CDE-4BC0-B923-DA6694DA7C5D}" name="KPČ" dataDxfId="400"/>
    <tableColumn id="13" xr3:uid="{6BC13059-68C4-4E85-904B-6639BAAC2046}" name="suma" dataDxfId="399">
      <calculatedColumnFormula>SUM(Tabulka17[[#This Row],[V]:[KPČ]])</calculatedColumnFormula>
    </tableColumn>
    <tableColumn id="14" xr3:uid="{222B2D71-9CED-4318-9DBE-2CFA86A65F85}" name="cíl" dataDxfId="398"/>
    <tableColumn id="15" xr3:uid="{CE1D9286-4019-43B4-AD29-2FDC73B0C3CC}" name="start" dataDxfId="397"/>
    <tableColumn id="16" xr3:uid="{82057628-0A8A-4733-890A-38038C0D6179}" name="čas" dataDxfId="396">
      <calculatedColumnFormula>Tabulka17[[#This Row],[cíl]]-Tabulka17[[#This Row],[start]]</calculatedColumnFormula>
    </tableColumn>
    <tableColumn id="17" xr3:uid="{B016CCE1-8915-4627-A02D-1D42E3A110C8}" name="zdržení" dataDxfId="395"/>
    <tableColumn id="18" xr3:uid="{4970FB3C-0F3C-4AB1-A01A-956AC6DC712B}" name="celkem " dataDxfId="394">
      <calculatedColumnFormula>P173+TIME(0,M173,0)-Q173</calculatedColumnFormula>
    </tableColumn>
  </tableColumns>
  <tableStyleInfo name="TableStyleMedium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7776DED-9CF1-4CC1-B31C-95F5CFD37221}" name="Tabulka19" displayName="Tabulka19" ref="B73:R80" totalsRowShown="0">
  <autoFilter ref="B73:R80" xr:uid="{6BF055A3-A4B0-42A1-BBDC-E0125DA37874}"/>
  <sortState xmlns:xlrd2="http://schemas.microsoft.com/office/spreadsheetml/2017/richdata2" ref="B74:R80">
    <sortCondition ref="R73:R80"/>
  </sortState>
  <tableColumns count="17">
    <tableColumn id="1" xr3:uid="{4B4B8238-FE18-4E5F-8C5E-55DAD7D48D7E}" name="jméno, příjmení, rok narození"/>
    <tableColumn id="2" xr3:uid="{A5AC97C4-9A5A-4763-A052-A69888073389}" name="organizace"/>
    <tableColumn id="3" xr3:uid="{551A2F01-39F6-4562-A714-B37D09C691FC}" name="V"/>
    <tableColumn id="4" xr3:uid="{9041D32D-6C2F-4BCE-8D0A-EFC18901D9CB}" name="O"/>
    <tableColumn id="5" xr3:uid="{03F937D8-FE34-448C-9808-8287D89828F5}" name="U"/>
    <tableColumn id="6" xr3:uid="{79DFB0F4-884E-4218-BF75-6BC97295555D}" name="M"/>
    <tableColumn id="7" xr3:uid="{C533673E-44E8-4FF6-BB1C-3250DD81DB73}" name="A"/>
    <tableColumn id="8" xr3:uid="{C455F2A4-B001-4ADD-814D-4666820BCDAA}" name="PL"/>
    <tableColumn id="9" xr3:uid="{C5BCDFD3-A018-4FD7-A8D0-1E6F357D3584}" name="TT"/>
    <tableColumn id="10" xr3:uid="{5619BDBC-2C58-4FF9-B30A-0AC337833708}" name="D"/>
    <tableColumn id="11" xr3:uid="{246493C4-93BE-454A-8A95-EADCA40A253A}" name="KPČ"/>
    <tableColumn id="12" xr3:uid="{E18742FC-A97C-423A-8515-685CD49ECBB3}" name="suma" dataDxfId="393">
      <calculatedColumnFormula>SUM(Tabulka19[[#This Row],[V]:[KPČ]])</calculatedColumnFormula>
    </tableColumn>
    <tableColumn id="13" xr3:uid="{28BE93DE-8096-4D63-B427-B94067AE8B97}" name="cíl"/>
    <tableColumn id="14" xr3:uid="{B5D86A05-8B23-4370-9AE9-69103AA4ED0C}" name="start"/>
    <tableColumn id="15" xr3:uid="{E0DA3711-7385-4BED-9DBA-66BC5DFB81A5}" name="čas" dataDxfId="392">
      <calculatedColumnFormula>Tabulka19[[#This Row],[cíl]]-Tabulka19[[#This Row],[start]]</calculatedColumnFormula>
    </tableColumn>
    <tableColumn id="16" xr3:uid="{86416297-71C0-4C57-B303-C145CFAA0D06}" name="zdržení"/>
    <tableColumn id="17" xr3:uid="{A0C2F19B-E846-4BAF-BE8B-41A515EA5154}" name="celkem " dataDxfId="391">
      <calculatedColumnFormula>P74+TIME(0,M74,0)-Q74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0DAED71-DA33-49C3-BB9A-57727CB6BD52}" name="Tabulka7" displayName="Tabulka7" ref="A22:R35" totalsRowShown="0" headerRowDxfId="390" dataDxfId="389">
  <autoFilter ref="A22:R35" xr:uid="{704CF53C-7722-4124-AB89-AC84602DCBAC}"/>
  <sortState xmlns:xlrd2="http://schemas.microsoft.com/office/spreadsheetml/2017/richdata2" ref="A23:R35">
    <sortCondition ref="R22:R35"/>
  </sortState>
  <tableColumns count="18">
    <tableColumn id="1" xr3:uid="{019CAA8D-E178-485B-837F-002F47F44184}" name="Poř. " dataDxfId="388"/>
    <tableColumn id="2" xr3:uid="{49744710-EF9A-4826-9ED6-CEB1BFE61911}" name="jméno, příjmení, rok narození" dataDxfId="387"/>
    <tableColumn id="3" xr3:uid="{B51D6677-DD4C-480A-8A2E-E5B1CEA9DA4A}" name="organizace" dataDxfId="386"/>
    <tableColumn id="4" xr3:uid="{6C58497A-2620-48FA-9D95-CEC9CFA40103}" name="V" dataDxfId="385"/>
    <tableColumn id="5" xr3:uid="{FB2DF5DC-410D-4182-A325-787DC8F7CBAB}" name="O" dataDxfId="384"/>
    <tableColumn id="6" xr3:uid="{CEE4BB96-9630-4ACC-99E0-DF6464E7F4D8}" name="U" dataDxfId="383"/>
    <tableColumn id="7" xr3:uid="{B6021A58-787F-4083-A6BD-AD30F78E516E}" name="M" dataDxfId="382"/>
    <tableColumn id="8" xr3:uid="{C6D85B2F-8C3A-42A6-97DD-8E098BB0E3E0}" name="A" dataDxfId="381"/>
    <tableColumn id="9" xr3:uid="{BD049AD8-88C7-422F-9F92-A48D058B6A1D}" name="PL" dataDxfId="380"/>
    <tableColumn id="10" xr3:uid="{C895D409-80E0-45C0-B187-FBE9D6A7F9C5}" name="TT" dataDxfId="379"/>
    <tableColumn id="11" xr3:uid="{1395B07C-CD40-4DAD-A294-3B7A970785B5}" name="D" dataDxfId="378"/>
    <tableColumn id="12" xr3:uid="{F3A8E00E-6596-4D61-8471-A3B82104CEFE}" name="KPČ" dataDxfId="377"/>
    <tableColumn id="13" xr3:uid="{85C6AF68-69AA-4A59-B4B7-28CC287D74F8}" name="suma" dataDxfId="376">
      <calculatedColumnFormula>SUM(Tabulka7[[#This Row],[V]:[KPČ]])</calculatedColumnFormula>
    </tableColumn>
    <tableColumn id="14" xr3:uid="{880DDEF9-B209-4E4C-8F77-1D6E7C1FAE5F}" name="cíl" dataDxfId="375"/>
    <tableColumn id="15" xr3:uid="{5BE30FD8-EC40-4D6F-99D5-D37729CBFF1C}" name="start" dataDxfId="374"/>
    <tableColumn id="16" xr3:uid="{9A741E7E-2D25-4D44-8898-466276E1FB9E}" name="čas" dataDxfId="373">
      <calculatedColumnFormula>Tabulka7[[#This Row],[cíl]]-Tabulka7[[#This Row],[start]]</calculatedColumnFormula>
    </tableColumn>
    <tableColumn id="17" xr3:uid="{A337EB7D-C004-4074-9021-814EA00FF063}" name="zdržení" dataDxfId="372"/>
    <tableColumn id="18" xr3:uid="{94B3BCAB-19B1-4371-BD88-9D333F42547A}" name="celkem " dataDxfId="371">
      <calculatedColumnFormula>P23+TIME(0,M23,0)-Q23</calculatedColumnFormula>
    </tableColumn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16CAA105-0B7A-408A-B68F-B6F2AB3D3F78}" name="Tabulka20" displayName="Tabulka20" ref="A41:R49" totalsRowShown="0" headerRowDxfId="370" dataDxfId="369">
  <autoFilter ref="A41:R49" xr:uid="{B716E72B-15C1-47A2-8DF4-88FD7679ADCE}"/>
  <sortState xmlns:xlrd2="http://schemas.microsoft.com/office/spreadsheetml/2017/richdata2" ref="A42:R49">
    <sortCondition ref="R41:R49"/>
  </sortState>
  <tableColumns count="18">
    <tableColumn id="1" xr3:uid="{F2FA146F-BA6B-4DC0-8FDB-3142EC7F7AFB}" name="Poř. " dataDxfId="368"/>
    <tableColumn id="2" xr3:uid="{8CD9F716-2D6B-4908-ABA5-F21B421C605D}" name="jméno, příjmení, rok narození" dataDxfId="367"/>
    <tableColumn id="3" xr3:uid="{6EA3881B-9E0E-4163-9B35-405F24C55568}" name="organizace" dataDxfId="366"/>
    <tableColumn id="4" xr3:uid="{961F2768-061B-445A-99F9-75E6D29ACEAC}" name="V" dataDxfId="365"/>
    <tableColumn id="5" xr3:uid="{2F5F7E88-8F8B-4EE6-BC21-D2532DCEB925}" name="O" dataDxfId="364"/>
    <tableColumn id="6" xr3:uid="{3F5D69FC-5CE1-4AE8-A567-EA249E3CBE6C}" name="U" dataDxfId="363"/>
    <tableColumn id="7" xr3:uid="{9D17E155-A56C-4196-AFB7-9B9589BD5B9A}" name="M" dataDxfId="362"/>
    <tableColumn id="8" xr3:uid="{CC88BA25-8AF4-439A-B3A9-915D7A515DFB}" name="A" dataDxfId="361"/>
    <tableColumn id="9" xr3:uid="{A8EE7C11-F52D-4BFE-A865-0891AD23AFC1}" name="PL" dataDxfId="360"/>
    <tableColumn id="10" xr3:uid="{0DA40BB7-F4E6-40CB-8FE1-47DF91FC9116}" name="TT" dataDxfId="359"/>
    <tableColumn id="11" xr3:uid="{5293CB1F-9F25-4004-8E37-C88D064D0AF3}" name="D" dataDxfId="358"/>
    <tableColumn id="12" xr3:uid="{BDA9B04C-972D-4B70-A248-92C6174BD5E3}" name="KPČ" dataDxfId="357"/>
    <tableColumn id="13" xr3:uid="{842E5A45-17F4-4BD9-B339-2B512E7F5FA2}" name="suma" dataDxfId="356">
      <calculatedColumnFormula>SUM(Tabulka20[[#This Row],[V]:[KPČ]])</calculatedColumnFormula>
    </tableColumn>
    <tableColumn id="14" xr3:uid="{738AF510-19E2-45CA-930B-C9F54D53BFA7}" name="cíl" dataDxfId="355"/>
    <tableColumn id="15" xr3:uid="{B3BFC481-2BE8-438D-A50B-D90C800E683F}" name="start" dataDxfId="354"/>
    <tableColumn id="16" xr3:uid="{5B6D7DFF-6B0B-4D6F-94AF-2F2C6B83C517}" name="čas" dataDxfId="353">
      <calculatedColumnFormula>Tabulka20[[#This Row],[cíl]]-Tabulka20[[#This Row],[start]]</calculatedColumnFormula>
    </tableColumn>
    <tableColumn id="17" xr3:uid="{FA60A0BC-1C19-4F03-8731-EB0CD052EA27}" name="zdržení" dataDxfId="352"/>
    <tableColumn id="18" xr3:uid="{0D0E60EF-EA3A-4AF3-9EE4-8184986B0C83}" name="celkem " dataDxfId="351">
      <calculatedColumnFormula>P42+TIME(0,M42,0)-Q42</calculatedColumnFormula>
    </tableColumn>
  </tableColumns>
  <tableStyleInfo name="TableStyleMedium3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18D6E3-2789-4BCC-BFFF-173B0ED20430}" name="Tabulka92" displayName="Tabulka92" ref="A118:R124" totalsRowShown="0" headerRowDxfId="350" dataDxfId="349">
  <autoFilter ref="A118:R124" xr:uid="{0118D6E3-2789-4BCC-BFFF-173B0ED20430}"/>
  <sortState xmlns:xlrd2="http://schemas.microsoft.com/office/spreadsheetml/2017/richdata2" ref="A119:R120">
    <sortCondition ref="R63:R70"/>
  </sortState>
  <tableColumns count="18">
    <tableColumn id="1" xr3:uid="{39076B94-DE79-4CDE-9B85-733CB319F872}" name="Poř. " dataDxfId="348"/>
    <tableColumn id="2" xr3:uid="{FE8B2632-3F18-4714-9F9E-F7F3DD4895AE}" name="jméno, příjmení, rok narození" dataDxfId="347"/>
    <tableColumn id="3" xr3:uid="{C84D5D0E-0D4F-4BE8-B604-DF7231BB3BA3}" name="organizace" dataDxfId="346"/>
    <tableColumn id="4" xr3:uid="{053B96B8-9F10-4CBD-85C2-08E60A094E89}" name="V" dataDxfId="345"/>
    <tableColumn id="5" xr3:uid="{D706E2AE-6988-4FA0-91B7-D576B9F8235E}" name="O" dataDxfId="344"/>
    <tableColumn id="6" xr3:uid="{B46FDE4D-415E-48F3-988D-E8970CDBF5E1}" name="U" dataDxfId="343"/>
    <tableColumn id="7" xr3:uid="{599B546A-90C2-45CF-B950-57A92688BF9B}" name="M" dataDxfId="342"/>
    <tableColumn id="8" xr3:uid="{DB268BF6-5CEE-4895-911B-4E6EF39FF6EE}" name="A" dataDxfId="341"/>
    <tableColumn id="9" xr3:uid="{D59247C6-6E24-4670-B444-5C28EB431652}" name="PL" dataDxfId="340"/>
    <tableColumn id="10" xr3:uid="{A94347F1-9D54-4167-9200-4E8FD02A00FB}" name="TT" dataDxfId="339"/>
    <tableColumn id="11" xr3:uid="{262A08EB-527F-4B0E-B347-12DE0AE573D0}" name="D" dataDxfId="338"/>
    <tableColumn id="12" xr3:uid="{73A573B4-8BFB-4718-BC3A-6A9066AA5736}" name="KPČ" dataDxfId="337"/>
    <tableColumn id="13" xr3:uid="{E178DE83-6367-4325-BC9D-ED7CAB1BAA37}" name="suma" dataDxfId="336">
      <calculatedColumnFormula>SUM(Tabulka92[[#This Row],[V]:[KPČ]])</calculatedColumnFormula>
    </tableColumn>
    <tableColumn id="14" xr3:uid="{2463D1A7-9691-47E8-8918-F50E0B57D141}" name="cíl" dataDxfId="335"/>
    <tableColumn id="15" xr3:uid="{D8D1DEA9-7B1E-4F5A-A4A4-F74E9F582881}" name="start" dataDxfId="334"/>
    <tableColumn id="16" xr3:uid="{01E8AB82-D00C-4E50-B2DD-7368D01FE116}" name="čas" dataDxfId="333">
      <calculatedColumnFormula>Tabulka92[[#This Row],[cíl]]-Tabulka92[[#This Row],[start]]</calculatedColumnFormula>
    </tableColumn>
    <tableColumn id="17" xr3:uid="{1A525560-E9A3-4E02-8F63-CA5357EB5BB9}" name="zdržení" dataDxfId="332"/>
    <tableColumn id="18" xr3:uid="{4E11CAC4-0E1B-493F-B6B2-08F73DBE5F36}" name="celkem " dataDxfId="331">
      <calculatedColumnFormula>P119+TIME(0,M119,0)-Q119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B8E20FD-28F4-4757-A6F9-62C8000A64F0}" name="Tabulka65" displayName="Tabulka65" ref="A6:R9" totalsRowShown="0" headerRowDxfId="330" dataDxfId="329">
  <autoFilter ref="A6:R9" xr:uid="{0B8E20FD-28F4-4757-A6F9-62C8000A64F0}"/>
  <sortState xmlns:xlrd2="http://schemas.microsoft.com/office/spreadsheetml/2017/richdata2" ref="A7:R9">
    <sortCondition ref="R6:R9"/>
  </sortState>
  <tableColumns count="18">
    <tableColumn id="1" xr3:uid="{2D8A5569-B652-42CB-AE2C-219CC89191C5}" name="Poř. " dataDxfId="328"/>
    <tableColumn id="2" xr3:uid="{16626E13-F564-4C37-BC93-F1BE54E85915}" name="jméno, příjmení, rok narození" dataDxfId="327"/>
    <tableColumn id="3" xr3:uid="{474282FF-EB6B-44FF-8231-D2F7CA51DA2B}" name="organizace" dataDxfId="326"/>
    <tableColumn id="4" xr3:uid="{5C093605-0F4E-4B66-BF19-B6B0194E96DF}" name="V" dataDxfId="325"/>
    <tableColumn id="5" xr3:uid="{1322D316-3B55-4F53-9F08-5AACD2483629}" name="O" dataDxfId="324"/>
    <tableColumn id="6" xr3:uid="{80949D10-E377-4AC7-9E47-D7EB1FC8922E}" name="U" dataDxfId="323"/>
    <tableColumn id="7" xr3:uid="{A181F3A0-012D-49C5-8B87-1A73A8743A47}" name="M" dataDxfId="322"/>
    <tableColumn id="8" xr3:uid="{76D75210-CBCA-454A-8FB0-ED662B5EEBAA}" name="A" dataDxfId="321"/>
    <tableColumn id="9" xr3:uid="{2407615B-3724-4783-BA57-05469927139A}" name="PL" dataDxfId="320"/>
    <tableColumn id="10" xr3:uid="{03C32A25-9BA8-4BC3-8875-C281B23DA647}" name="TT" dataDxfId="319"/>
    <tableColumn id="11" xr3:uid="{4256C648-AB8E-4A73-9789-2F749F20C36E}" name="D" dataDxfId="318"/>
    <tableColumn id="12" xr3:uid="{E9063693-2749-44BE-942B-42A02CE94D4B}" name="KPČ" dataDxfId="317"/>
    <tableColumn id="13" xr3:uid="{EBA5764D-7623-4B17-9F5E-5FF77E75E999}" name="suma" dataDxfId="12">
      <calculatedColumnFormula>SUM(Tabulka65[[#This Row],[V]:[KPČ]])</calculatedColumnFormula>
    </tableColumn>
    <tableColumn id="14" xr3:uid="{D700BCF6-4A60-423E-B2A4-0DA657AE054D}" name="cíl" dataDxfId="316"/>
    <tableColumn id="15" xr3:uid="{A1B5DD0B-DA50-4A65-AE3D-28D678E97A41}" name="start" dataDxfId="315"/>
    <tableColumn id="16" xr3:uid="{ED6EC039-7844-4210-90A3-3E2057FA82C0}" name="čas" dataDxfId="314">
      <calculatedColumnFormula>Tabulka65[[#This Row],[cíl]]-Tabulka65[[#This Row],[start]]</calculatedColumnFormula>
    </tableColumn>
    <tableColumn id="17" xr3:uid="{B31A0F7B-05FE-4B94-967E-25E1EFBB6453}" name="zdržení" dataDxfId="313"/>
    <tableColumn id="18" xr3:uid="{DC091709-2646-4EDC-8397-F36FD371198F}" name="celkem " dataDxfId="312">
      <calculatedColumnFormula>P7+TIME(0,M7,0)-Q7</calculatedColumnFormula>
    </tableColumn>
  </tableColumns>
  <tableStyleInfo name="TableStyleMedium3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C033B4F-83EC-4152-A884-348182C2ECE1}" name="Tabulka86" displayName="Tabulka86" ref="A30:R35" totalsRowShown="0" headerRowDxfId="311" dataDxfId="310">
  <autoFilter ref="A30:R35" xr:uid="{7C033B4F-83EC-4152-A884-348182C2ECE1}"/>
  <sortState xmlns:xlrd2="http://schemas.microsoft.com/office/spreadsheetml/2017/richdata2" ref="A31:R35">
    <sortCondition ref="R30:R35"/>
  </sortState>
  <tableColumns count="18">
    <tableColumn id="1" xr3:uid="{8F2EA500-7A82-4A83-804B-9B0308F6E0C4}" name="Poř. " dataDxfId="309"/>
    <tableColumn id="2" xr3:uid="{816E6938-1EC0-4401-BD92-3B8CF70C8E9B}" name="jméno, příjmení, rok narození" dataDxfId="308"/>
    <tableColumn id="3" xr3:uid="{B68CEB22-4722-4A2D-B862-F53F0C9690A7}" name="organizace" dataDxfId="307"/>
    <tableColumn id="4" xr3:uid="{5AEDB7AA-8759-4813-A19B-CC450E06941B}" name="V" dataDxfId="306"/>
    <tableColumn id="5" xr3:uid="{C3640452-577A-4849-BC58-BB431169D816}" name="O" dataDxfId="305"/>
    <tableColumn id="6" xr3:uid="{8A70ABC8-65AD-4FD4-B64F-0F0B0AED0ACB}" name="U" dataDxfId="304"/>
    <tableColumn id="7" xr3:uid="{D4E2820F-121E-4181-A84A-1E031FE911D2}" name="M" dataDxfId="303"/>
    <tableColumn id="8" xr3:uid="{2234AADE-AEC5-4275-8ED4-0B14CAE9E10B}" name="A" dataDxfId="302"/>
    <tableColumn id="9" xr3:uid="{137BE495-9780-48DB-A5B1-95A781FFBBF5}" name="PL" dataDxfId="301"/>
    <tableColumn id="10" xr3:uid="{BE71B17F-E7A1-4B15-AEF1-FA96E28FE52C}" name="TT" dataDxfId="300"/>
    <tableColumn id="11" xr3:uid="{4139E5BC-0F5E-4D7D-B576-C0B471375FA5}" name="D" dataDxfId="299"/>
    <tableColumn id="12" xr3:uid="{56B0C6E6-574F-4226-B47B-5295661989D2}" name="KPČ" dataDxfId="298"/>
    <tableColumn id="13" xr3:uid="{A46C01F0-A97C-4C84-B2E6-88EF31C37137}" name="suma" dataDxfId="10">
      <calculatedColumnFormula>SUM(Tabulka86[[#This Row],[V]:[KPČ]])</calculatedColumnFormula>
    </tableColumn>
    <tableColumn id="14" xr3:uid="{58D78854-D42D-4C3B-A543-D323A54329F8}" name="cíl" dataDxfId="297"/>
    <tableColumn id="15" xr3:uid="{CB35D134-E951-416D-999B-96233E49AD2E}" name="start" dataDxfId="296"/>
    <tableColumn id="16" xr3:uid="{33296B23-59A0-4517-9D57-E3C9D5517937}" name="čas" dataDxfId="295">
      <calculatedColumnFormula>Tabulka86[[#This Row],[cíl]]-Tabulka86[[#This Row],[start]]</calculatedColumnFormula>
    </tableColumn>
    <tableColumn id="17" xr3:uid="{41CE1EEC-741A-4982-8765-58617877CCEC}" name="zdržení" dataDxfId="294"/>
    <tableColumn id="18" xr3:uid="{B2F5971D-9A4B-4E7C-870B-F73DD5030663}" name="celkem " dataDxfId="293">
      <calculatedColumnFormula>P31+TIME(0,M31,0)-Q31</calculatedColumnFormula>
    </tableColumn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B35E97A-7AC5-4A03-A51F-1019CFDB3C6F}" name="Tabulka919" displayName="Tabulka919" ref="A38:R40" totalsRowShown="0" headerRowDxfId="292" dataDxfId="291">
  <autoFilter ref="A38:R40" xr:uid="{5B35E97A-7AC5-4A03-A51F-1019CFDB3C6F}"/>
  <sortState xmlns:xlrd2="http://schemas.microsoft.com/office/spreadsheetml/2017/richdata2" ref="A39:R40">
    <sortCondition ref="R38:R40"/>
  </sortState>
  <tableColumns count="18">
    <tableColumn id="1" xr3:uid="{0EA10651-0CB6-4A10-85D3-47A0A0C6ECE8}" name="Poř. " dataDxfId="290"/>
    <tableColumn id="2" xr3:uid="{CDBC731F-A985-4A5E-9B17-8C4EE81AE891}" name="jméno, příjmení, rok narození" dataDxfId="289"/>
    <tableColumn id="3" xr3:uid="{78C5F22C-282A-4EF1-8278-D0086731CE78}" name="organizace" dataDxfId="288"/>
    <tableColumn id="4" xr3:uid="{487D123C-83E9-4FE2-96E2-7C30EE0FA6DB}" name="V" dataDxfId="287"/>
    <tableColumn id="5" xr3:uid="{D72071EB-C4C3-47CF-90B0-9656AB220074}" name="O" dataDxfId="286"/>
    <tableColumn id="6" xr3:uid="{8646C96A-98D0-41BB-9F5C-8278BA153546}" name="U" dataDxfId="285"/>
    <tableColumn id="7" xr3:uid="{580E12D2-8BC9-43ED-99A8-B89878C69CE3}" name="M" dataDxfId="284"/>
    <tableColumn id="8" xr3:uid="{D44C5A7C-8085-4DD5-989F-7BA13BC213AB}" name="A" dataDxfId="283"/>
    <tableColumn id="9" xr3:uid="{864E429E-5EDA-484F-AA42-9122EADBA51F}" name="PL" dataDxfId="282"/>
    <tableColumn id="10" xr3:uid="{82EFB023-F705-43ED-A448-5A22F4214704}" name="TT" dataDxfId="281"/>
    <tableColumn id="11" xr3:uid="{6D9E5F87-0542-46DB-B872-54A9C996A512}" name="D" dataDxfId="280"/>
    <tableColumn id="12" xr3:uid="{A460AA08-C493-42E7-A46F-DA566C3B4384}" name="KPČ" dataDxfId="279"/>
    <tableColumn id="13" xr3:uid="{1E4E53C5-7B92-4D28-9ECE-27ECF6DE4F2B}" name="suma" dataDxfId="9">
      <calculatedColumnFormula>SUM(Tabulka919[[#This Row],[V]:[KPČ]])</calculatedColumnFormula>
    </tableColumn>
    <tableColumn id="14" xr3:uid="{AA58D710-C440-4F60-AD92-5D5D03DB6457}" name="cíl" dataDxfId="278"/>
    <tableColumn id="15" xr3:uid="{404F7671-9790-4AC2-B58F-AB75D1CD9F75}" name="start" dataDxfId="277"/>
    <tableColumn id="16" xr3:uid="{2FE9025C-8C19-4D04-9656-FB5351A0D8F2}" name="čas" dataDxfId="276">
      <calculatedColumnFormula>Tabulka919[[#This Row],[cíl]]-Tabulka919[[#This Row],[start]]</calculatedColumnFormula>
    </tableColumn>
    <tableColumn id="17" xr3:uid="{E59FBA31-B4F6-4C5A-AAC1-990824895C06}" name="zdržení" dataDxfId="275"/>
    <tableColumn id="18" xr3:uid="{90579695-8CF8-421C-AAB0-F379CF92318A}" name="celkem " dataDxfId="274">
      <calculatedColumnFormula>P39+TIME(0,M39,0)-Q39</calculatedColumnFormula>
    </tableColumn>
  </tableColumns>
  <tableStyleInfo name="TableStyleMedium3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BEB92982-1076-4A05-87BE-0396A6FCB2E1}" name="Tabulka1022" displayName="Tabulka1022" ref="A56:R58" totalsRowShown="0" headerRowDxfId="273" dataDxfId="272">
  <autoFilter ref="A56:R58" xr:uid="{BEB92982-1076-4A05-87BE-0396A6FCB2E1}"/>
  <sortState xmlns:xlrd2="http://schemas.microsoft.com/office/spreadsheetml/2017/richdata2" ref="A57:R58">
    <sortCondition ref="R56:R58"/>
  </sortState>
  <tableColumns count="18">
    <tableColumn id="1" xr3:uid="{4DB1BEC8-092F-44ED-A986-CBD664D0B91F}" name="Poř. " dataDxfId="271"/>
    <tableColumn id="2" xr3:uid="{0C889AA6-1D63-4419-A5B3-20421E4A98AA}" name="jméno, příjmení, rok narození" dataDxfId="270"/>
    <tableColumn id="3" xr3:uid="{79933F5E-7CE0-42A0-BBB7-9E1287088091}" name="organizace" dataDxfId="269"/>
    <tableColumn id="4" xr3:uid="{D2A5ADF2-FE4B-4D38-B9CE-4BAE9F405EBE}" name="V" dataDxfId="268"/>
    <tableColumn id="5" xr3:uid="{0360FE08-0D1F-4E93-B410-2DE74DE0CB0A}" name="O" dataDxfId="267"/>
    <tableColumn id="6" xr3:uid="{9B4422D6-C063-42F6-A59D-186AAA27AEEA}" name="U" dataDxfId="266"/>
    <tableColumn id="7" xr3:uid="{236A5E7D-A7FE-416E-A012-E99A20025282}" name="M" dataDxfId="265"/>
    <tableColumn id="8" xr3:uid="{5F25B028-39AA-4BE0-964D-D3AABD7ADC2F}" name="A" dataDxfId="264"/>
    <tableColumn id="9" xr3:uid="{774AE6E9-67D5-4F13-818A-CC41ECCE3B4A}" name="PL" dataDxfId="263"/>
    <tableColumn id="10" xr3:uid="{9A4F87B8-AFF0-400D-8743-D826EC88BC27}" name="TT" dataDxfId="262"/>
    <tableColumn id="11" xr3:uid="{A572C1B8-F071-4780-9687-5D1D5D2781D5}" name="D" dataDxfId="261"/>
    <tableColumn id="12" xr3:uid="{80DE74E2-E1ED-42FD-A144-78762FA94A57}" name="KPČ" dataDxfId="260"/>
    <tableColumn id="13" xr3:uid="{4074D961-F08D-4EA3-AC77-9A7C35D66AA3}" name="suma" dataDxfId="6">
      <calculatedColumnFormula>SUM(Tabulka1022[[#This Row],[V]:[KPČ]])</calculatedColumnFormula>
    </tableColumn>
    <tableColumn id="14" xr3:uid="{41060C33-D306-4E63-97EC-10B27AE59780}" name="cíl" dataDxfId="259"/>
    <tableColumn id="15" xr3:uid="{2F267399-0FE4-46DD-BD38-DF129845DA06}" name="start" dataDxfId="258"/>
    <tableColumn id="16" xr3:uid="{22DAB21D-DF73-4998-B3DC-F390FF68AEE2}" name="čas" dataDxfId="257">
      <calculatedColumnFormula>Tabulka1022[[#This Row],[cíl]]-Tabulka1022[[#This Row],[start]]</calculatedColumnFormula>
    </tableColumn>
    <tableColumn id="17" xr3:uid="{1B01F705-2655-443C-8E79-23455AAE59AE}" name="zdržení" dataDxfId="256"/>
    <tableColumn id="18" xr3:uid="{7A104553-014C-4167-8564-BE9AC3D6E4CA}" name="celkem " dataDxfId="255">
      <calculatedColumnFormula>P57+TIME(0,M57,0)-Q57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0237F05-1A7A-4559-8AE3-0D1307863D37}" name="Tabulka8" displayName="Tabulka8" ref="A52:R60" totalsRowShown="0" headerRowDxfId="590" dataDxfId="589">
  <autoFilter ref="A52:R60" xr:uid="{3FDA4787-CF15-4E7D-822B-BF30C22A36CF}"/>
  <sortState xmlns:xlrd2="http://schemas.microsoft.com/office/spreadsheetml/2017/richdata2" ref="A53:R60">
    <sortCondition ref="R52:R60"/>
  </sortState>
  <tableColumns count="18">
    <tableColumn id="1" xr3:uid="{5B3201A1-62D3-46DD-A26E-370815E39D70}" name="Poř. " dataDxfId="588"/>
    <tableColumn id="2" xr3:uid="{ED6F0047-59CD-404D-9987-BBDA95458589}" name="jméno, příjmení, rok narození" dataDxfId="587"/>
    <tableColumn id="3" xr3:uid="{B1A163A4-B2D1-4C07-97DC-4D607E671A21}" name="organizace" dataDxfId="586"/>
    <tableColumn id="4" xr3:uid="{5FDB96DC-04F0-4078-88B3-E3E6A2F516FE}" name="V" dataDxfId="585"/>
    <tableColumn id="5" xr3:uid="{2FCF6068-7E02-40D3-B11A-3CE4B59DF53B}" name="O" dataDxfId="584"/>
    <tableColumn id="6" xr3:uid="{F6CE1FC5-1D05-4B3D-8895-DAA6F55C48AB}" name="U" dataDxfId="583"/>
    <tableColumn id="7" xr3:uid="{7DEA64BE-8A76-429A-BC79-42270CD126BA}" name="M" dataDxfId="582"/>
    <tableColumn id="8" xr3:uid="{3FBD2B05-3164-4DB7-8BEB-8F756BD06E32}" name="A" dataDxfId="581"/>
    <tableColumn id="9" xr3:uid="{C6365AF2-A15F-4BE4-A667-D628CE77062F}" name="PL" dataDxfId="580"/>
    <tableColumn id="10" xr3:uid="{1B1CBFF8-4D69-4B20-A2E5-E87AC23C2E99}" name="TT" dataDxfId="579"/>
    <tableColumn id="11" xr3:uid="{E9E0A29D-9701-46FF-A71C-82DD36CAA9FC}" name="D" dataDxfId="578"/>
    <tableColumn id="12" xr3:uid="{6C412733-1B5D-45E0-8B7D-53E3CD42032B}" name="KPČ" dataDxfId="577"/>
    <tableColumn id="13" xr3:uid="{79B90D3B-120A-4026-A06B-B369B9B90EEF}" name="suma" dataDxfId="576">
      <calculatedColumnFormula>SUM(Tabulka8[[#This Row],[V]:[KPČ]])</calculatedColumnFormula>
    </tableColumn>
    <tableColumn id="14" xr3:uid="{8B0CAD8E-C76F-4716-928F-6C9AF6CB2C0A}" name="cíl" dataDxfId="575"/>
    <tableColumn id="15" xr3:uid="{61873BB7-3ED4-4D53-948D-4BB440367C02}" name="start" dataDxfId="574"/>
    <tableColumn id="16" xr3:uid="{175D2C9E-23A9-4543-A09F-BC740D38D26E}" name="čas" dataDxfId="573">
      <calculatedColumnFormula>Tabulka8[[#This Row],[cíl]]-Tabulka8[[#This Row],[start]]</calculatedColumnFormula>
    </tableColumn>
    <tableColumn id="17" xr3:uid="{BF46D6CD-1CC4-442A-AE79-0A591CB07D01}" name="zdržení" dataDxfId="572"/>
    <tableColumn id="18" xr3:uid="{DA54AFEC-78B5-474F-9D88-D1B832BA913A}" name="celkem " dataDxfId="571">
      <calculatedColumnFormula>P53+TIME(0,M53,0)-Q53</calculatedColumnFormula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1FC940DE-2C54-4623-BD9D-2EA5839E2FC6}" name="Tabulka1123" displayName="Tabulka1123" ref="A51:R53" totalsRowShown="0" headerRowDxfId="254" dataDxfId="253">
  <autoFilter ref="A51:R53" xr:uid="{1FC940DE-2C54-4623-BD9D-2EA5839E2FC6}"/>
  <sortState xmlns:xlrd2="http://schemas.microsoft.com/office/spreadsheetml/2017/richdata2" ref="A52:R53">
    <sortCondition ref="R51:R53"/>
  </sortState>
  <tableColumns count="18">
    <tableColumn id="1" xr3:uid="{12BECBB8-C238-4E00-8F3C-69F1BBCF391A}" name="Poř. " dataDxfId="252"/>
    <tableColumn id="2" xr3:uid="{123DD0FE-22EB-4AD3-9BFF-32DCA3045673}" name="jméno, příjmení, rok narození"/>
    <tableColumn id="3" xr3:uid="{CD8ADAD7-CAC9-4AB2-80E5-7A3884ED7962}" name="organizace" dataDxfId="251"/>
    <tableColumn id="4" xr3:uid="{BEF90771-3A08-4742-A053-657D0130B15A}" name="V" dataDxfId="250"/>
    <tableColumn id="5" xr3:uid="{B8E1B00F-E5FF-408E-B7BA-AAA8A09AB322}" name="O" dataDxfId="249"/>
    <tableColumn id="6" xr3:uid="{09634AEB-7780-4BD0-99F0-5E4E70C2D40B}" name="U" dataDxfId="248"/>
    <tableColumn id="7" xr3:uid="{3A0B871F-0728-4841-B394-FB029624B248}" name="M" dataDxfId="247"/>
    <tableColumn id="8" xr3:uid="{88BE2129-AA40-4D8C-B1BA-B62B5F57655F}" name="A" dataDxfId="246"/>
    <tableColumn id="9" xr3:uid="{1D2CD8D6-8D09-4AFC-9619-49EA5BA44629}" name="PL" dataDxfId="245"/>
    <tableColumn id="10" xr3:uid="{9B3320EF-EF37-4FF7-B7BA-BC3D18DA9DFC}" name="TT" dataDxfId="244"/>
    <tableColumn id="11" xr3:uid="{E3083E4E-D860-4B32-9EDF-00D35EB30982}" name="D" dataDxfId="243"/>
    <tableColumn id="12" xr3:uid="{CE1F97DF-9C65-4D15-961E-3D5B2B3979B2}" name="KPČ" dataDxfId="242"/>
    <tableColumn id="13" xr3:uid="{E2D7C2C5-F4D1-4F0C-A61B-9846FBB3BB87}" name="suma" dataDxfId="7">
      <calculatedColumnFormula>SUM(Tabulka1123[[#This Row],[V]:[KPČ]])</calculatedColumnFormula>
    </tableColumn>
    <tableColumn id="14" xr3:uid="{7D32D454-F6A4-4DC1-AD6F-84BDBD1281E5}" name="cíl" dataDxfId="241"/>
    <tableColumn id="15" xr3:uid="{909580DF-DE7B-44B9-B5CE-9E6D69AF6914}" name="start" dataDxfId="240"/>
    <tableColumn id="16" xr3:uid="{D80EFCFA-8F3D-46DE-B824-27966EB1E333}" name="čas" dataDxfId="239">
      <calculatedColumnFormula>Tabulka1123[[#This Row],[cíl]]-Tabulka1123[[#This Row],[start]]</calculatedColumnFormula>
    </tableColumn>
    <tableColumn id="17" xr3:uid="{25432DD1-97D2-4FAA-BBE8-A3B0BA32BC4F}" name="zdržení" dataDxfId="238"/>
    <tableColumn id="18" xr3:uid="{FCD933AB-D275-4397-A637-6C87A581144F}" name="celkem " dataDxfId="237">
      <calculatedColumnFormula>P52+TIME(0,M52,0)-Q52</calculatedColumnFormula>
    </tableColumn>
  </tableColumns>
  <tableStyleInfo name="TableStyleMedium3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CA5A810-6C53-404D-8929-24B5DA9FEED7}" name="Tabulka1224" displayName="Tabulka1224" ref="A61:R63" totalsRowShown="0" headerRowDxfId="236" dataDxfId="235">
  <autoFilter ref="A61:R63" xr:uid="{FCA5A810-6C53-404D-8929-24B5DA9FEED7}"/>
  <sortState xmlns:xlrd2="http://schemas.microsoft.com/office/spreadsheetml/2017/richdata2" ref="A62:R63">
    <sortCondition ref="R61:R63"/>
  </sortState>
  <tableColumns count="18">
    <tableColumn id="1" xr3:uid="{0FA5A1E8-E34A-44C1-8F12-9B9E9CA1994E}" name="Poř. " dataDxfId="234"/>
    <tableColumn id="2" xr3:uid="{97400F5D-38B8-438D-846A-08488422A5D9}" name="jméno, příjmení, rok narození"/>
    <tableColumn id="3" xr3:uid="{BF5778FC-FF8F-4EC9-9AE7-F3FF63532EB8}" name="organizace" dataDxfId="233"/>
    <tableColumn id="4" xr3:uid="{57FD5985-BC7A-49DA-9504-2AE12978AF53}" name="V" dataDxfId="232"/>
    <tableColumn id="5" xr3:uid="{045663B9-E0EA-406C-AC06-2557F15C2AAB}" name="O" dataDxfId="231"/>
    <tableColumn id="6" xr3:uid="{73E1C85B-1DED-40D2-8A21-E7B4ABC6760D}" name="U" dataDxfId="230"/>
    <tableColumn id="7" xr3:uid="{578AA7F1-B201-4E64-9D45-CD7D23C687BB}" name="M" dataDxfId="229"/>
    <tableColumn id="8" xr3:uid="{40E6300C-41CF-4AF0-8C3A-E0EB2C8BB135}" name="A" dataDxfId="228"/>
    <tableColumn id="9" xr3:uid="{53241BD5-6E3D-4467-8AE0-1DFAECFA8151}" name="PL" dataDxfId="227"/>
    <tableColumn id="10" xr3:uid="{1F9EF8A3-3E3B-4A6A-B20E-FCBBDF631D35}" name="TT" dataDxfId="226"/>
    <tableColumn id="11" xr3:uid="{AD5CDCFF-1A3D-4686-B984-9C0817C1F008}" name="D" dataDxfId="225"/>
    <tableColumn id="12" xr3:uid="{096EB82B-A0D7-4F12-B433-E0AE6D73F0F7}" name="KPČ" dataDxfId="224"/>
    <tableColumn id="13" xr3:uid="{65AF0589-765B-4120-AE52-26BBB6632169}" name="suma" dataDxfId="5">
      <calculatedColumnFormula>SUM(Tabulka1224[[#This Row],[V]:[KPČ]])</calculatedColumnFormula>
    </tableColumn>
    <tableColumn id="14" xr3:uid="{9B33159B-0AE4-42F1-81B0-368FE1EFEF70}" name="cíl" dataDxfId="223"/>
    <tableColumn id="15" xr3:uid="{A67C9EE4-15F8-4C07-AE3F-41985FC2BA50}" name="start" dataDxfId="222"/>
    <tableColumn id="16" xr3:uid="{581D7A50-690E-4A51-9BAE-26AF4551E7F9}" name="čas" dataDxfId="221">
      <calculatedColumnFormula>Tabulka1224[[#This Row],[cíl]]-Tabulka1224[[#This Row],[start]]</calculatedColumnFormula>
    </tableColumn>
    <tableColumn id="17" xr3:uid="{C77B1334-B072-4A63-A868-4C65164607D4}" name="zdržení" dataDxfId="220"/>
    <tableColumn id="18" xr3:uid="{C884A676-7224-4DC0-B909-0B97EBF6D1A3}" name="celkem " dataDxfId="219">
      <calculatedColumnFormula>P62+TIME(0,M62,0)-Q62</calculatedColumnFormula>
    </tableColumn>
  </tableColumns>
  <tableStyleInfo name="TableStyleMedium3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6A635AB-9CC1-48CE-9C6E-573663FF65C4}" name="Tabulka1325" displayName="Tabulka1325" ref="A70:R78" totalsRowShown="0" headerRowDxfId="218" dataDxfId="217">
  <autoFilter ref="A70:R78" xr:uid="{C6A635AB-9CC1-48CE-9C6E-573663FF65C4}"/>
  <sortState xmlns:xlrd2="http://schemas.microsoft.com/office/spreadsheetml/2017/richdata2" ref="A71:R78">
    <sortCondition ref="R70:R78"/>
  </sortState>
  <tableColumns count="18">
    <tableColumn id="1" xr3:uid="{88390891-2DB8-4296-AF6D-493B0AC36731}" name="Poř. " dataDxfId="216"/>
    <tableColumn id="2" xr3:uid="{76CAACC5-A79F-4088-91A6-57CD9917BD85}" name="jméno, příjmení, rok narození" dataDxfId="215"/>
    <tableColumn id="3" xr3:uid="{D5E9D450-1A87-4109-976D-188350C1C156}" name="organizace" dataDxfId="214"/>
    <tableColumn id="4" xr3:uid="{D11BAF5D-C4CA-4CA3-84EC-EC1768CC773A}" name="V" dataDxfId="213"/>
    <tableColumn id="5" xr3:uid="{684EC703-75C1-419B-860C-6BDCEA6AF36D}" name="O" dataDxfId="212"/>
    <tableColumn id="6" xr3:uid="{362E45BE-D74A-412B-9B72-84161ECE5B1C}" name="U" dataDxfId="211"/>
    <tableColumn id="7" xr3:uid="{C5B8A90A-ECF1-417F-8DBA-96908992463B}" name="M" dataDxfId="210"/>
    <tableColumn id="8" xr3:uid="{AAE78D70-F388-4F74-8FAE-7419AA4DA835}" name="A" dataDxfId="209"/>
    <tableColumn id="9" xr3:uid="{5CF69A6D-B40A-443B-8FA6-1B820E1AF70C}" name="PL" dataDxfId="208"/>
    <tableColumn id="10" xr3:uid="{10E660DA-DD92-4A1F-B6AB-2B20751F35A2}" name="TT" dataDxfId="207"/>
    <tableColumn id="11" xr3:uid="{EFF2AA95-4702-44EB-9789-2EB4B8714239}" name="D" dataDxfId="206"/>
    <tableColumn id="12" xr3:uid="{E864C763-A008-4097-BB23-B5CC955E2E2F}" name="KPČ" dataDxfId="205"/>
    <tableColumn id="13" xr3:uid="{732EF7F3-E318-4411-9506-9AA3951205CA}" name="suma" dataDxfId="4">
      <calculatedColumnFormula>SUM(Tabulka1325[[#This Row],[V]:[KPČ]])</calculatedColumnFormula>
    </tableColumn>
    <tableColumn id="14" xr3:uid="{12A9BDD2-3E13-47DF-994B-B5F374F79DE8}" name="cíl" dataDxfId="204"/>
    <tableColumn id="15" xr3:uid="{364F0E74-C7D0-4D47-BD8D-398D889622E7}" name="start" dataDxfId="203"/>
    <tableColumn id="16" xr3:uid="{766133E3-054D-4E15-BE2A-F89D5FDD4EC0}" name="čas" dataDxfId="202">
      <calculatedColumnFormula>Tabulka1325[[#This Row],[cíl]]-Tabulka1325[[#This Row],[start]]</calculatedColumnFormula>
    </tableColumn>
    <tableColumn id="17" xr3:uid="{01208643-D318-4D1A-9758-A8AF672A10C1}" name="zdržení" dataDxfId="201"/>
    <tableColumn id="18" xr3:uid="{8AABEC4C-CD7A-491E-A7EA-30EC32097775}" name="celkem " dataDxfId="200">
      <calculatedColumnFormula>P71+TIME(0,M71,0)-Q71</calculatedColumnFormula>
    </tableColumn>
  </tableColumns>
  <tableStyleInfo name="TableStyleMedium3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3E844D7B-38E5-48B9-BA61-D51C27743DC7}" name="Tabulka1426" displayName="Tabulka1426" ref="A81:R84" totalsRowShown="0" headerRowDxfId="199" dataDxfId="198">
  <autoFilter ref="A81:R84" xr:uid="{3E844D7B-38E5-48B9-BA61-D51C27743DC7}"/>
  <sortState xmlns:xlrd2="http://schemas.microsoft.com/office/spreadsheetml/2017/richdata2" ref="A82:R84">
    <sortCondition ref="R81:R84"/>
  </sortState>
  <tableColumns count="18">
    <tableColumn id="1" xr3:uid="{6239F2B1-C2E0-412F-A6A5-5F250CB8C350}" name="Poř. " dataDxfId="197"/>
    <tableColumn id="2" xr3:uid="{2314AEF8-2EDF-430C-9847-A38C3C0F2142}" name="jméno, příjmení, rok narození" dataDxfId="196"/>
    <tableColumn id="3" xr3:uid="{6C02A0A5-A55E-41A9-8C6F-F1923A41E95B}" name="organizace" dataDxfId="195"/>
    <tableColumn id="4" xr3:uid="{2F02FB1F-C24D-4958-99EC-416F7C21344A}" name="V" dataDxfId="194"/>
    <tableColumn id="5" xr3:uid="{1880C41B-BFE5-4214-A1FE-DF510DB29AD0}" name="O" dataDxfId="193"/>
    <tableColumn id="6" xr3:uid="{36787131-3E21-4A5E-A007-8E32DD9B09BC}" name="U" dataDxfId="192"/>
    <tableColumn id="7" xr3:uid="{2BF4C840-37B3-4E99-A4A8-AB67E4200C6D}" name="M" dataDxfId="191"/>
    <tableColumn id="8" xr3:uid="{23A1BB20-2F28-445B-A593-5DE31BF56F47}" name="A" dataDxfId="190"/>
    <tableColumn id="9" xr3:uid="{CDDE7A0D-B77C-4686-94BA-E096799628EE}" name="PL" dataDxfId="189"/>
    <tableColumn id="10" xr3:uid="{7B6BAA02-3B24-4914-80DE-6DEE1E30355D}" name="TT" dataDxfId="188"/>
    <tableColumn id="11" xr3:uid="{B1DB2D8B-B818-4507-B73E-B29984CC7140}" name="D" dataDxfId="187"/>
    <tableColumn id="12" xr3:uid="{F0407EDD-F30C-48CA-B23C-37E5726C9B25}" name="KPČ" dataDxfId="186"/>
    <tableColumn id="13" xr3:uid="{290C597A-A260-45F6-B3C2-9B982F339ED7}" name="suma" dataDxfId="3">
      <calculatedColumnFormula>SUM(Tabulka1426[[#This Row],[V]:[KPČ]])</calculatedColumnFormula>
    </tableColumn>
    <tableColumn id="14" xr3:uid="{64D6850E-A42C-47C0-A1E6-B401E28AE55F}" name="cíl" dataDxfId="185"/>
    <tableColumn id="15" xr3:uid="{95033497-5339-4ADD-A59F-4735D0F1232F}" name="start" dataDxfId="184"/>
    <tableColumn id="16" xr3:uid="{ECA35BE0-E7F5-4E40-A9DC-6CC2889C8323}" name="čas" dataDxfId="183">
      <calculatedColumnFormula>Tabulka1426[[#This Row],[cíl]]-Tabulka1426[[#This Row],[start]]</calculatedColumnFormula>
    </tableColumn>
    <tableColumn id="17" xr3:uid="{31736437-1297-466E-9085-9461BEABCADE}" name="zdržení" dataDxfId="182"/>
    <tableColumn id="18" xr3:uid="{F21736B1-D220-41D7-B347-A2BF08D20A11}" name="celkem " dataDxfId="181">
      <calculatedColumnFormula>P82+TIME(0,M82,0)-Q82</calculatedColumnFormula>
    </tableColumn>
  </tableColumns>
  <tableStyleInfo name="TableStyleMedium3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D11F46B0-D585-4988-8B45-16DD3650FC02}" name="Tabulka1527" displayName="Tabulka1527" ref="A91:R96" totalsRowShown="0" headerRowDxfId="180" dataDxfId="179">
  <autoFilter ref="A91:R96" xr:uid="{D11F46B0-D585-4988-8B45-16DD3650FC02}"/>
  <sortState xmlns:xlrd2="http://schemas.microsoft.com/office/spreadsheetml/2017/richdata2" ref="A92:R96">
    <sortCondition ref="R91:R96"/>
  </sortState>
  <tableColumns count="18">
    <tableColumn id="1" xr3:uid="{B671FECA-5008-49EB-BA05-EE8352EC390E}" name="Poř. " dataDxfId="178"/>
    <tableColumn id="2" xr3:uid="{2E0C3C9D-CF2A-43F2-B392-852E32C7B508}" name="jméno, příjmení, rok narození" dataDxfId="177"/>
    <tableColumn id="3" xr3:uid="{4F7E6244-0DE3-4200-87A3-3FB69F4EEB6E}" name="organizace" dataDxfId="176"/>
    <tableColumn id="4" xr3:uid="{D69160E1-DDEA-4BBA-A5A1-1B3D3A69BEF5}" name="V" dataDxfId="175"/>
    <tableColumn id="5" xr3:uid="{513B9B71-FDCF-444F-9CDF-F99A485437A2}" name="O" dataDxfId="174"/>
    <tableColumn id="6" xr3:uid="{8C0AB0B3-F905-4573-A537-7F31B9C8D0A4}" name="U" dataDxfId="173"/>
    <tableColumn id="7" xr3:uid="{3D2B1E96-7338-4899-96A0-723BC89085C8}" name="M" dataDxfId="172"/>
    <tableColumn id="8" xr3:uid="{54AC4A04-9095-416A-A238-FB644DBC2002}" name="A" dataDxfId="171"/>
    <tableColumn id="9" xr3:uid="{0E11A50F-4496-4D6A-B9B9-7D82DE6AECC2}" name="PL" dataDxfId="170"/>
    <tableColumn id="10" xr3:uid="{D4596980-7C07-4A1C-8DD2-25744A15297F}" name="TT" dataDxfId="169"/>
    <tableColumn id="11" xr3:uid="{A7CFA35A-3D25-4482-B8AB-D3DEDCFE56E0}" name="D" dataDxfId="168"/>
    <tableColumn id="12" xr3:uid="{D07B06CC-0178-4CCA-95A8-1675BEC4796B}" name="KPČ" dataDxfId="167"/>
    <tableColumn id="13" xr3:uid="{29FAC478-2689-4E62-8AC3-0FD9FF6C850F}" name="suma" dataDxfId="2">
      <calculatedColumnFormula>SUM(Tabulka1527[[#This Row],[V]:[KPČ]])</calculatedColumnFormula>
    </tableColumn>
    <tableColumn id="14" xr3:uid="{AD84664F-DEB4-4476-ABC0-376E93DD537D}" name="cíl" dataDxfId="166"/>
    <tableColumn id="15" xr3:uid="{CF5FD86D-2FD3-4553-A9A9-0A3707F5B837}" name="start" dataDxfId="165"/>
    <tableColumn id="16" xr3:uid="{D4AD256F-65C0-4C06-BBDC-A282DA375F7E}" name="čas" dataDxfId="164">
      <calculatedColumnFormula>Tabulka1527[[#This Row],[cíl]]-Tabulka1527[[#This Row],[start]]</calculatedColumnFormula>
    </tableColumn>
    <tableColumn id="17" xr3:uid="{C9615C2F-DF9F-4430-8EE7-CCBA0F6CB5D8}" name="zdržení" dataDxfId="163"/>
    <tableColumn id="18" xr3:uid="{4ED5A286-578E-4C0C-B00F-F61FF8C4DE34}" name="celkem " dataDxfId="162">
      <calculatedColumnFormula>P92+TIME(0,M92,0)-Q92</calculatedColumnFormula>
    </tableColumn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8DCBAD8-50BE-4F33-9A7B-234FF78E90EC}" name="Tabulka1628" displayName="Tabulka1628" ref="A99:R101" totalsRowShown="0" headerRowDxfId="161" dataDxfId="160">
  <autoFilter ref="A99:R101" xr:uid="{08DCBAD8-50BE-4F33-9A7B-234FF78E90EC}"/>
  <sortState xmlns:xlrd2="http://schemas.microsoft.com/office/spreadsheetml/2017/richdata2" ref="A100:R101">
    <sortCondition ref="R99:R101"/>
  </sortState>
  <tableColumns count="18">
    <tableColumn id="1" xr3:uid="{3EA797D4-F290-4EA4-8D9C-B807E97AE59E}" name="Poř. " dataDxfId="159"/>
    <tableColumn id="2" xr3:uid="{02E50A55-583A-431C-8143-19D29EEC713E}" name="jméno, příjmení, rok narození" dataDxfId="158"/>
    <tableColumn id="3" xr3:uid="{568B803C-B44A-49D3-939F-151D554CC551}" name="organizace" dataDxfId="157"/>
    <tableColumn id="4" xr3:uid="{F7E22A05-1714-4430-BD21-2FFEFBE6CB45}" name="V" dataDxfId="156"/>
    <tableColumn id="5" xr3:uid="{6B3709E0-F7DF-4F3E-B968-4FC497BC14E2}" name="O" dataDxfId="155"/>
    <tableColumn id="6" xr3:uid="{EA0E7D95-F8EB-4BF1-BE3D-94D7D1FF5703}" name="U" dataDxfId="154"/>
    <tableColumn id="7" xr3:uid="{A3698EBC-5A58-47CE-AFA2-020F3DA9C936}" name="M" dataDxfId="153"/>
    <tableColumn id="8" xr3:uid="{757F55A3-7CDD-4553-8606-31B53614652B}" name="A" dataDxfId="152"/>
    <tableColumn id="9" xr3:uid="{7432A40A-CE36-4A7B-B9A8-F5495EFB5C44}" name="PL" dataDxfId="151"/>
    <tableColumn id="10" xr3:uid="{71E9AF6C-DFCA-41EB-9F4C-B92126866FF6}" name="TT" dataDxfId="150"/>
    <tableColumn id="11" xr3:uid="{ABC35687-5C93-4E34-800D-BE6CF4E05D3E}" name="D" dataDxfId="149"/>
    <tableColumn id="12" xr3:uid="{B22AF8E7-0375-4138-B18E-45D70DCF9579}" name="KPČ" dataDxfId="148"/>
    <tableColumn id="13" xr3:uid="{606C936B-F74E-47DD-A2CF-8F3568F4EAD4}" name="suma" dataDxfId="147">
      <calculatedColumnFormula>SUM(Tabulka1628[[#This Row],[V]:[KPČ]])</calculatedColumnFormula>
    </tableColumn>
    <tableColumn id="14" xr3:uid="{D4AAE647-3112-47A8-9150-D2577E1F8AA0}" name="cíl" dataDxfId="146"/>
    <tableColumn id="15" xr3:uid="{42B7A064-6043-4079-8073-0DC77CD0C2FB}" name="start" dataDxfId="145"/>
    <tableColumn id="16" xr3:uid="{44946C8B-550A-4EC4-AF08-92B7F5B35443}" name="čas" dataDxfId="144">
      <calculatedColumnFormula>Tabulka1628[[#This Row],[cíl]]-Tabulka1628[[#This Row],[start]]</calculatedColumnFormula>
    </tableColumn>
    <tableColumn id="17" xr3:uid="{F3296C8D-E690-4FE6-BB02-C477E6E56E4D}" name="zdržení" dataDxfId="143"/>
    <tableColumn id="18" xr3:uid="{27509E5C-553E-407A-8FFE-A1F7433C3E96}" name="celkem " dataDxfId="142">
      <calculatedColumnFormula>P100+TIME(0,M100,0)-Q100</calculatedColumnFormula>
    </tableColumn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A9C50E79-5335-4D92-ACEE-56D56E73A0C3}" name="Tabulka1729" displayName="Tabulka1729" ref="A112:R116" totalsRowShown="0" headerRowDxfId="141" dataDxfId="140">
  <autoFilter ref="A112:R116" xr:uid="{A9C50E79-5335-4D92-ACEE-56D56E73A0C3}"/>
  <sortState xmlns:xlrd2="http://schemas.microsoft.com/office/spreadsheetml/2017/richdata2" ref="A113:R116">
    <sortCondition ref="R112:R116"/>
  </sortState>
  <tableColumns count="18">
    <tableColumn id="1" xr3:uid="{785014CC-5380-40B1-A6E7-30F7282BB3F7}" name="Poř. " dataDxfId="139"/>
    <tableColumn id="2" xr3:uid="{B14A13B1-9DB1-4227-A776-58919B8A1032}" name="jméno, příjmení, rok narození"/>
    <tableColumn id="3" xr3:uid="{E17F9149-C1B2-4150-9167-54A6487B6B9F}" name="organizace" dataDxfId="138"/>
    <tableColumn id="4" xr3:uid="{301912EB-F63E-47E2-A148-160CCB901190}" name="V" dataDxfId="137"/>
    <tableColumn id="5" xr3:uid="{667E04F4-081C-47F3-8C17-5C6176C34BBD}" name="O" dataDxfId="136"/>
    <tableColumn id="6" xr3:uid="{FA413A99-A012-4E8A-B254-DF16D6C5A72F}" name="U" dataDxfId="135"/>
    <tableColumn id="7" xr3:uid="{F060AC89-477B-436C-9DCE-0A83890228D6}" name="M" dataDxfId="134"/>
    <tableColumn id="8" xr3:uid="{08600358-EDC3-4DD8-A449-3FA5845B5998}" name="A" dataDxfId="133"/>
    <tableColumn id="9" xr3:uid="{3FEA91ED-AFE3-457B-8A8F-E42E0E511AE9}" name="PL" dataDxfId="132"/>
    <tableColumn id="10" xr3:uid="{9A868465-E109-47AD-8139-29FBE1E793F3}" name="TT" dataDxfId="131"/>
    <tableColumn id="11" xr3:uid="{B036AFB5-372E-4D77-9287-3B1A5C7D10A8}" name="D" dataDxfId="130"/>
    <tableColumn id="12" xr3:uid="{0F970F71-A6E9-4432-96F5-E0D3FE8BC3AA}" name="KPČ" dataDxfId="129"/>
    <tableColumn id="13" xr3:uid="{E5C1C366-8238-4DD6-A274-EB578E61B0C5}" name="suma" dataDxfId="0">
      <calculatedColumnFormula>SUM(Tabulka1729[[#This Row],[V]:[KPČ]])</calculatedColumnFormula>
    </tableColumn>
    <tableColumn id="14" xr3:uid="{8329A836-33D3-4137-86DE-E13EE9739C64}" name="cíl" dataDxfId="128"/>
    <tableColumn id="15" xr3:uid="{F73C5EE7-883B-4F86-89F7-4E078F00E791}" name="start" dataDxfId="127"/>
    <tableColumn id="16" xr3:uid="{77AA15E8-DBD4-4796-BEE2-A31D748C2262}" name="čas" dataDxfId="126">
      <calculatedColumnFormula>Tabulka1729[[#This Row],[cíl]]-Tabulka1729[[#This Row],[start]]</calculatedColumnFormula>
    </tableColumn>
    <tableColumn id="17" xr3:uid="{11BD5376-0B24-4B5C-B6B8-BD33EB20F5C3}" name="zdržení" dataDxfId="125"/>
    <tableColumn id="18" xr3:uid="{5163A7B0-0DEB-4A32-B7EC-625581DE6C90}" name="celkem " dataDxfId="124">
      <calculatedColumnFormula>P113+TIME(0,M113,0)-Q113</calculatedColumnFormula>
    </tableColumn>
  </tableColumns>
  <tableStyleInfo name="TableStyleMedium5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BC4182DA-62A0-44C2-B950-E092434B7D25}" name="Tabulka1930" displayName="Tabulka1930" ref="B43:R48" totalsRowShown="0">
  <autoFilter ref="B43:R48" xr:uid="{BC4182DA-62A0-44C2-B950-E092434B7D25}"/>
  <sortState xmlns:xlrd2="http://schemas.microsoft.com/office/spreadsheetml/2017/richdata2" ref="B44:R48">
    <sortCondition ref="R43:R48"/>
  </sortState>
  <tableColumns count="17">
    <tableColumn id="1" xr3:uid="{7DD46EEE-1A8E-4225-ACAA-3827CBEB70E9}" name="jméno, příjmení, rok narození"/>
    <tableColumn id="2" xr3:uid="{C4E00081-833F-42EF-8CD3-F935CF6EC7E2}" name="organizace"/>
    <tableColumn id="3" xr3:uid="{770A3EF7-A5F3-40D3-A01E-A7564E05F778}" name="V"/>
    <tableColumn id="4" xr3:uid="{87529B0A-1061-4073-A6B7-57739679DD11}" name="O"/>
    <tableColumn id="5" xr3:uid="{38105936-BE21-4628-9228-44771266A554}" name="U"/>
    <tableColumn id="6" xr3:uid="{2DAABCFB-0DEF-49B1-A8FD-51D05BD45FE0}" name="M"/>
    <tableColumn id="7" xr3:uid="{400EDA9C-2564-414C-9187-C28F27D1585D}" name="A"/>
    <tableColumn id="8" xr3:uid="{355890A0-9380-45EE-AE27-828B5A154319}" name="PL"/>
    <tableColumn id="9" xr3:uid="{5EF994BF-334A-4E53-9AEC-374D571C3CAB}" name="TT"/>
    <tableColumn id="10" xr3:uid="{0F1A7E43-E3FC-4624-9523-AD969E5E88D6}" name="D"/>
    <tableColumn id="11" xr3:uid="{129BBF87-514F-482A-8383-73CC90A530A4}" name="KPČ"/>
    <tableColumn id="12" xr3:uid="{5BABDAC1-8902-427B-81DD-0874C1C29F8A}" name="suma" dataDxfId="8">
      <calculatedColumnFormula>SUM(Tabulka1930[[#This Row],[V]:[KPČ]])</calculatedColumnFormula>
    </tableColumn>
    <tableColumn id="13" xr3:uid="{89017034-26DB-4287-8EBA-73E5C6AA0088}" name="cíl"/>
    <tableColumn id="14" xr3:uid="{E013D249-F226-40A1-A8C2-3EE0A853EA45}" name="start"/>
    <tableColumn id="15" xr3:uid="{52132673-688E-4BD6-90B2-CF5FC1DEBEF4}" name="čas" dataDxfId="123">
      <calculatedColumnFormula>Tabulka1930[[#This Row],[cíl]]-Tabulka1930[[#This Row],[start]]</calculatedColumnFormula>
    </tableColumn>
    <tableColumn id="16" xr3:uid="{5E67EC4D-C3B4-4E35-96D0-FDF314BDD5ED}" name="zdržení"/>
    <tableColumn id="17" xr3:uid="{80CDDD32-32AB-41DA-B020-E5AAF1DFEE1F}" name="celkem " dataDxfId="122">
      <calculatedColumnFormula>P44+TIME(0,M44,0)-Q44</calculatedColumnFormula>
    </tableColumn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5FE85DDF-39C0-4055-8DEB-CE5A3F63459D}" name="Tabulka731" displayName="Tabulka731" ref="A12:R16" totalsRowShown="0" headerRowDxfId="121" dataDxfId="120">
  <autoFilter ref="A12:R16" xr:uid="{5FE85DDF-39C0-4055-8DEB-CE5A3F63459D}"/>
  <sortState xmlns:xlrd2="http://schemas.microsoft.com/office/spreadsheetml/2017/richdata2" ref="A13:R16">
    <sortCondition ref="R12:R16"/>
  </sortState>
  <tableColumns count="18">
    <tableColumn id="1" xr3:uid="{58B54C3A-9153-4ADD-B338-BF68262196BB}" name="Poř. " dataDxfId="119"/>
    <tableColumn id="2" xr3:uid="{A5EC21A3-82A5-4CE9-BF2D-DEFA2991BD4C}" name="jméno, příjmení, rok narození" dataDxfId="118"/>
    <tableColumn id="3" xr3:uid="{9ED4177F-AB2B-4579-928D-A1E76F098A70}" name="organizace" dataDxfId="117"/>
    <tableColumn id="4" xr3:uid="{D56D70D2-259B-468C-8153-A521E8D0D8FC}" name="V" dataDxfId="116"/>
    <tableColumn id="5" xr3:uid="{0DDCAB74-6347-46E7-BAF0-0EBABD6466E0}" name="O" dataDxfId="115"/>
    <tableColumn id="6" xr3:uid="{ED50B07F-A840-415E-A00C-4CF4BD56356A}" name="U" dataDxfId="114"/>
    <tableColumn id="7" xr3:uid="{64FE6795-6468-4C6A-8393-23CD44AE5485}" name="M" dataDxfId="113"/>
    <tableColumn id="8" xr3:uid="{53D6CA70-178C-496F-978D-890B4AA3DE04}" name="A" dataDxfId="112"/>
    <tableColumn id="9" xr3:uid="{188A6E4C-1B16-4350-8E0A-F9CEF834FA28}" name="PL" dataDxfId="111"/>
    <tableColumn id="10" xr3:uid="{CC954299-1459-4233-B4F4-3F55FF2E69A4}" name="TT" dataDxfId="110"/>
    <tableColumn id="11" xr3:uid="{22C1518C-9B33-485B-9D2B-11FACA9448DB}" name="D" dataDxfId="109"/>
    <tableColumn id="12" xr3:uid="{D2B5A3D6-FAA6-4194-B2D3-E7385409D69A}" name="KPČ" dataDxfId="108"/>
    <tableColumn id="13" xr3:uid="{3438A84E-73BC-4F57-8C34-9AFA324D11C5}" name="suma" dataDxfId="13">
      <calculatedColumnFormula>SUM(Tabulka731[[#This Row],[V]:[KPČ]])</calculatedColumnFormula>
    </tableColumn>
    <tableColumn id="14" xr3:uid="{8F9B8C65-C33B-4A5F-A67E-26D1EEBB8E19}" name="cíl" dataDxfId="107"/>
    <tableColumn id="15" xr3:uid="{67177C6C-FA56-46BB-8925-0BC049B6FC17}" name="start" dataDxfId="106"/>
    <tableColumn id="16" xr3:uid="{A6CE75ED-D1D9-41B3-9FE2-071631F7A6CD}" name="čas" dataDxfId="105">
      <calculatedColumnFormula>Tabulka731[[#This Row],[cíl]]-Tabulka731[[#This Row],[start]]</calculatedColumnFormula>
    </tableColumn>
    <tableColumn id="17" xr3:uid="{7FEFC40C-A707-466B-B32B-902274A3C5FB}" name="zdržení" dataDxfId="104"/>
    <tableColumn id="18" xr3:uid="{AEAAAB2E-91E8-4E49-8AF6-4C5AB6A46374}" name="celkem " dataDxfId="103">
      <calculatedColumnFormula>P13+TIME(0,M13,0)-Q13</calculatedColumnFormula>
    </tableColumn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96FDCF-5CB1-4E07-9A87-F69102A1FD3F}" name="Tabulka2032" displayName="Tabulka2032" ref="A20:R27" totalsRowShown="0" headerRowDxfId="102" dataDxfId="101">
  <autoFilter ref="A20:R27" xr:uid="{0096FDCF-5CB1-4E07-9A87-F69102A1FD3F}"/>
  <sortState xmlns:xlrd2="http://schemas.microsoft.com/office/spreadsheetml/2017/richdata2" ref="A21:R27">
    <sortCondition ref="A20:A27"/>
  </sortState>
  <tableColumns count="18">
    <tableColumn id="1" xr3:uid="{A793A016-8A47-45B9-BDA9-36F07F8A3C32}" name="Poř. " dataDxfId="100"/>
    <tableColumn id="2" xr3:uid="{20250820-559E-44E0-BEB5-114933D6A479}" name="jméno, příjmení, rok narození" dataDxfId="99"/>
    <tableColumn id="3" xr3:uid="{F7282D25-AB22-4141-96B6-7EFBDAF2E94E}" name="organizace" dataDxfId="98"/>
    <tableColumn id="4" xr3:uid="{49C1CD67-D2AA-4D14-8837-28A66EF8C432}" name="V" dataDxfId="97"/>
    <tableColumn id="5" xr3:uid="{10FBFC33-1D87-4FD1-A093-59AA5A6A5920}" name="O" dataDxfId="96"/>
    <tableColumn id="6" xr3:uid="{EF37E74E-A59F-4A8A-97EE-7B47EE148C2E}" name="U" dataDxfId="95"/>
    <tableColumn id="7" xr3:uid="{ED5286DF-30D9-4688-99D1-132DD6A4271A}" name="M" dataDxfId="94"/>
    <tableColumn id="8" xr3:uid="{5347E463-C3B4-44FF-97F9-B09104A4753B}" name="A" dataDxfId="93"/>
    <tableColumn id="9" xr3:uid="{556258D1-8280-4DEE-A7BF-8AE6CB954AFC}" name="PL" dataDxfId="92"/>
    <tableColumn id="10" xr3:uid="{0F7B7293-01B6-4C14-B40F-9C3958E43625}" name="TT" dataDxfId="91"/>
    <tableColumn id="11" xr3:uid="{54477598-2F40-4DDC-A5D2-AD4745EE3AAC}" name="D" dataDxfId="90"/>
    <tableColumn id="12" xr3:uid="{3FAF716C-6F84-4AA0-8B69-9B51246AAA9F}" name="KPČ" dataDxfId="89"/>
    <tableColumn id="13" xr3:uid="{F489A19C-7433-4863-9CF0-1F589648454A}" name="suma" dataDxfId="11">
      <calculatedColumnFormula>SUM(Tabulka2032[[#This Row],[V]:[KPČ]])</calculatedColumnFormula>
    </tableColumn>
    <tableColumn id="14" xr3:uid="{8D11A09A-2F7E-4529-93E8-4207A23D3554}" name="cíl" dataDxfId="88"/>
    <tableColumn id="15" xr3:uid="{AE506B5F-EEB6-4240-85CA-E57EA2B739E2}" name="start" dataDxfId="87"/>
    <tableColumn id="16" xr3:uid="{7BC6F80D-4D4E-4816-9D57-9012144792B5}" name="čas" dataDxfId="86">
      <calculatedColumnFormula>Tabulka2032[[#This Row],[cíl]]-Tabulka2032[[#This Row],[start]]</calculatedColumnFormula>
    </tableColumn>
    <tableColumn id="17" xr3:uid="{65D462D3-6091-4DFC-B0C4-45E4E2B6A4D8}" name="zdržení" dataDxfId="85"/>
    <tableColumn id="18" xr3:uid="{CC47AADC-DB1A-4743-BDB4-AEA01E735049}" name="celkem " dataDxfId="84">
      <calculatedColumnFormula>P21+TIME(0,M21,0)-Q21</calculatedColumnFormula>
    </tableColumn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E7A8995-E156-4ED2-A0E8-B16BA54DB3DA}" name="Tabulka9" displayName="Tabulka9" ref="A63:R70" totalsRowShown="0" headerRowDxfId="570" dataDxfId="569">
  <autoFilter ref="A63:R70" xr:uid="{F5CA9C37-1D3F-4186-808A-DB5BA45D810E}"/>
  <sortState xmlns:xlrd2="http://schemas.microsoft.com/office/spreadsheetml/2017/richdata2" ref="A64:R70">
    <sortCondition ref="R63:R70"/>
  </sortState>
  <tableColumns count="18">
    <tableColumn id="1" xr3:uid="{BC0CAE28-41E5-4B51-9581-55DBE116F34B}" name="Poř. " dataDxfId="568"/>
    <tableColumn id="2" xr3:uid="{2ACF0387-FD80-4F21-B6E6-AA76D7E03B48}" name="jméno, příjmení, rok narození" dataDxfId="567"/>
    <tableColumn id="3" xr3:uid="{5633340E-5CBE-4637-A95D-56CFA1F7D3F6}" name="organizace" dataDxfId="566"/>
    <tableColumn id="4" xr3:uid="{C6B54176-49EC-45D9-A0FA-7498F319FB35}" name="V" dataDxfId="565"/>
    <tableColumn id="5" xr3:uid="{40483DD3-04D3-4A90-97BB-8DA627862E00}" name="O" dataDxfId="564"/>
    <tableColumn id="6" xr3:uid="{7231BEE9-108F-485E-BEA4-77D2F945B12D}" name="U" dataDxfId="563"/>
    <tableColumn id="7" xr3:uid="{C48779DC-689F-4B4E-9DCB-1E1CCEB8A12F}" name="M" dataDxfId="562"/>
    <tableColumn id="8" xr3:uid="{97C21A14-AFE6-40BE-8E6A-05C819984B22}" name="A" dataDxfId="561"/>
    <tableColumn id="9" xr3:uid="{9DE80E98-8815-47A2-A008-E138E4FE2BF1}" name="PL" dataDxfId="560"/>
    <tableColumn id="10" xr3:uid="{5BC42600-2D93-450F-9FAE-4C69F62823F6}" name="TT" dataDxfId="559"/>
    <tableColumn id="11" xr3:uid="{A145E2EA-F47C-475F-A4D5-243649A131A7}" name="D" dataDxfId="558"/>
    <tableColumn id="12" xr3:uid="{261C6CDD-057E-4614-90C2-11C1A44FE841}" name="KPČ" dataDxfId="557"/>
    <tableColumn id="13" xr3:uid="{75295166-E115-4382-92B6-AFB5C0DCB304}" name="suma" dataDxfId="556">
      <calculatedColumnFormula>SUM(Tabulka9[[#This Row],[V]:[KPČ]])</calculatedColumnFormula>
    </tableColumn>
    <tableColumn id="14" xr3:uid="{335280C2-83A9-4ABD-B583-CDB1ACADF609}" name="cíl" dataDxfId="555"/>
    <tableColumn id="15" xr3:uid="{FA907F3D-D618-4E09-995C-BA8BD2F1135A}" name="start" dataDxfId="554"/>
    <tableColumn id="16" xr3:uid="{96263D68-7FE1-40FB-A76B-5E5B6753211E}" name="čas" dataDxfId="553">
      <calculatedColumnFormula>Tabulka9[[#This Row],[cíl]]-Tabulka9[[#This Row],[start]]</calculatedColumnFormula>
    </tableColumn>
    <tableColumn id="17" xr3:uid="{9F3B108E-45B9-4E26-B61C-220231253808}" name="zdržení" dataDxfId="552"/>
    <tableColumn id="18" xr3:uid="{A9559E94-FF34-4953-A5C9-0969E67AA1D0}" name="celkem " dataDxfId="551">
      <calculatedColumnFormula>P64+TIME(0,M64,0)-Q64</calculatedColumnFormula>
    </tableColumn>
  </tableColumns>
  <tableStyleInfo name="TableStyleMedium3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8F61B87-0C67-4179-BF26-D14B4421D569}" name="Tabulka9233" displayName="Tabulka9233" ref="A66:R67" totalsRowShown="0" headerRowDxfId="83" dataDxfId="82">
  <autoFilter ref="A66:R67" xr:uid="{08F61B87-0C67-4179-BF26-D14B4421D569}"/>
  <sortState xmlns:xlrd2="http://schemas.microsoft.com/office/spreadsheetml/2017/richdata2" ref="A67:R67">
    <sortCondition ref="R38:R40"/>
  </sortState>
  <tableColumns count="18">
    <tableColumn id="1" xr3:uid="{D72ED377-7927-44C4-9ACB-D3C69DB99D8E}" name="Poř. " dataDxfId="81"/>
    <tableColumn id="2" xr3:uid="{E680B752-D061-4246-987E-9AC222B05FD6}" name="jméno, příjmení, rok narození" dataDxfId="80"/>
    <tableColumn id="3" xr3:uid="{F1756AFB-8BF9-4B89-AE98-0EB1773A74E1}" name="organizace" dataDxfId="79"/>
    <tableColumn id="4" xr3:uid="{95F84852-D371-4091-8839-E812BFCEA7D8}" name="V" dataDxfId="78"/>
    <tableColumn id="5" xr3:uid="{F64A090C-8287-417F-8CA7-D69699BC2E4B}" name="O" dataDxfId="77"/>
    <tableColumn id="6" xr3:uid="{76ABF355-9915-4DB9-A081-7F3C209A966E}" name="U" dataDxfId="76"/>
    <tableColumn id="7" xr3:uid="{09727CC0-B6C2-4D32-933B-78CCB8AC017B}" name="M" dataDxfId="75"/>
    <tableColumn id="8" xr3:uid="{FF454B6E-F18F-441D-AF23-758F818580E5}" name="A" dataDxfId="74"/>
    <tableColumn id="9" xr3:uid="{C2AAB802-E9DA-45B3-8224-0583D0AB1B1C}" name="PL" dataDxfId="73"/>
    <tableColumn id="10" xr3:uid="{7A9AA549-151E-4360-A3A0-A5ED1AEFDB6B}" name="TT" dataDxfId="72"/>
    <tableColumn id="11" xr3:uid="{114CBFC3-C902-4A08-929F-16AFFA35DA0A}" name="D" dataDxfId="71"/>
    <tableColumn id="12" xr3:uid="{287E61CB-2BBC-4D60-AD13-296C1FE89C45}" name="KPČ" dataDxfId="70"/>
    <tableColumn id="13" xr3:uid="{CDA54553-9892-4EBD-B16D-7FC72CC83743}" name="suma" dataDxfId="69">
      <calculatedColumnFormula>SUM(Tabulka9233[[#This Row],[V]:[KPČ]])</calculatedColumnFormula>
    </tableColumn>
    <tableColumn id="14" xr3:uid="{AC52821B-8219-46FC-9037-F2B6FC1B5C6A}" name="cíl" dataDxfId="68"/>
    <tableColumn id="15" xr3:uid="{339DD2D1-90BF-4DCE-8450-3D0BBDF92884}" name="start" dataDxfId="67"/>
    <tableColumn id="16" xr3:uid="{BE93A395-F69F-4E8D-814F-261E6F324010}" name="čas" dataDxfId="66">
      <calculatedColumnFormula>Tabulka9233[[#This Row],[cíl]]-Tabulka9233[[#This Row],[start]]</calculatedColumnFormula>
    </tableColumn>
    <tableColumn id="17" xr3:uid="{968FB95B-E5B0-4EEC-B297-5DFAC5A9226F}" name="zdržení" dataDxfId="65"/>
    <tableColumn id="18" xr3:uid="{7BE4D54B-DE7E-414C-BBAD-49C53D1F3042}" name="celkem " dataDxfId="64">
      <calculatedColumnFormula>P67+TIME(0,M67,0)-Q67</calculatedColumnFormula>
    </tableColumn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991587F-DDD3-44EC-A3B5-F2053B26B866}" name="Tabulka15274" displayName="Tabulka15274" ref="A104:R108" totalsRowShown="0" headerRowDxfId="63" dataDxfId="62">
  <autoFilter ref="A104:R108" xr:uid="{B991587F-DDD3-44EC-A3B5-F2053B26B866}"/>
  <sortState xmlns:xlrd2="http://schemas.microsoft.com/office/spreadsheetml/2017/richdata2" ref="A105:R108">
    <sortCondition ref="R104:R108"/>
  </sortState>
  <tableColumns count="18">
    <tableColumn id="1" xr3:uid="{D454DDBD-DC0C-4559-BADE-BD1B3A05C175}" name="Poř. " dataDxfId="61"/>
    <tableColumn id="2" xr3:uid="{3B74B2BD-342C-4A6A-9D9E-0E9EBE8B5E9D}" name="jméno, příjmení, rok narození" dataDxfId="60"/>
    <tableColumn id="3" xr3:uid="{08DA911E-785D-40DF-9121-311E6B64B7B4}" name="organizace" dataDxfId="59"/>
    <tableColumn id="4" xr3:uid="{1831677C-0915-47D8-88D2-89DCFDACD1F7}" name="V" dataDxfId="58"/>
    <tableColumn id="5" xr3:uid="{DBD9A477-B7E6-4819-9E45-73B5EC726BC2}" name="O" dataDxfId="57"/>
    <tableColumn id="6" xr3:uid="{D86BED6E-4096-444C-A328-65CCAC793614}" name="U" dataDxfId="56"/>
    <tableColumn id="7" xr3:uid="{D24FC109-AF37-4CBE-832E-34E56A6C2131}" name="M" dataDxfId="55"/>
    <tableColumn id="8" xr3:uid="{677265A4-44E3-4929-85F3-1B49D0E307A8}" name="A" dataDxfId="54"/>
    <tableColumn id="9" xr3:uid="{B6A7C58E-1660-4FE2-BECB-D263283CDFA9}" name="PL" dataDxfId="53"/>
    <tableColumn id="10" xr3:uid="{EA3E90CD-1E1F-4560-B51E-3C4B3DA5760F}" name="TT" dataDxfId="52"/>
    <tableColumn id="11" xr3:uid="{B8397E31-E3E2-4E87-A2D1-ED293DB9E530}" name="D" dataDxfId="51"/>
    <tableColumn id="12" xr3:uid="{B89AE386-C359-41B5-8063-BEE3A9546DB5}" name="KPČ" dataDxfId="50"/>
    <tableColumn id="13" xr3:uid="{3559BB58-7C4E-472F-A96E-300CFEE676FD}" name="suma" dataDxfId="1">
      <calculatedColumnFormula>SUM(Tabulka15274[[#This Row],[V]:[KPČ]])</calculatedColumnFormula>
    </tableColumn>
    <tableColumn id="14" xr3:uid="{A3584AD8-4A48-43F5-A3B9-46A8562A2BEF}" name="cíl" dataDxfId="49"/>
    <tableColumn id="15" xr3:uid="{9C008D14-4599-4FB2-A858-C83DD49BF0F9}" name="start" dataDxfId="48"/>
    <tableColumn id="16" xr3:uid="{B11ED5CA-6C32-4A13-BCB7-976551F1361E}" name="čas" dataDxfId="47">
      <calculatedColumnFormula>Tabulka15274[[#This Row],[cíl]]-Tabulka15274[[#This Row],[start]]</calculatedColumnFormula>
    </tableColumn>
    <tableColumn id="17" xr3:uid="{8C362485-09F2-4640-80A3-73DBD1F1DDD6}" name="zdržení" dataDxfId="46"/>
    <tableColumn id="18" xr3:uid="{38A9D541-BE8E-4060-B77D-D95AB704A287}" name="celkem " dataDxfId="45">
      <calculatedColumnFormula>P105+TIME(0,M105,0)-Q105</calculatedColumnFormula>
    </tableColumn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FFA7A53D-1C4A-446A-9CC5-4F1C4E32584A}" name="Tabulka142635" displayName="Tabulka142635" ref="A87:R88" totalsRowShown="0" headerRowDxfId="44" dataDxfId="43">
  <autoFilter ref="A87:R88" xr:uid="{FFA7A53D-1C4A-446A-9CC5-4F1C4E32584A}"/>
  <sortState xmlns:xlrd2="http://schemas.microsoft.com/office/spreadsheetml/2017/richdata2" ref="A88:R96">
    <sortCondition ref="R81:R89"/>
  </sortState>
  <tableColumns count="18">
    <tableColumn id="1" xr3:uid="{AC9E88E9-C79A-46D7-9B2A-70F6FAEFED2C}" name="Poř. " dataDxfId="42"/>
    <tableColumn id="2" xr3:uid="{1B2E0436-8E52-4C26-A20C-E5A65A9ABFAB}" name="jméno, příjmení, rok narození" dataDxfId="41"/>
    <tableColumn id="3" xr3:uid="{BB58BFF0-7215-4E29-BE37-32C99FC0DD7C}" name="organizace" dataDxfId="40"/>
    <tableColumn id="4" xr3:uid="{CA0059A1-0427-4DF3-AC45-E67A01D5C36D}" name="V" dataDxfId="39"/>
    <tableColumn id="5" xr3:uid="{73A08B10-53A7-459A-8D95-7E22E2CD99EE}" name="O" dataDxfId="38"/>
    <tableColumn id="6" xr3:uid="{891CE250-3D60-4F58-95F6-551E043E68EF}" name="U" dataDxfId="37"/>
    <tableColumn id="7" xr3:uid="{542F2A41-3905-4CF5-96A5-AD716CF66D11}" name="M" dataDxfId="36"/>
    <tableColumn id="8" xr3:uid="{5DE63452-93D1-467A-9D66-4C52DC55DB16}" name="A" dataDxfId="35"/>
    <tableColumn id="9" xr3:uid="{3D77B25F-6F31-4625-AAC4-66A5B75ABE20}" name="PL" dataDxfId="34"/>
    <tableColumn id="10" xr3:uid="{F648729B-8A9B-417D-A78D-6F30041EEF67}" name="TT" dataDxfId="33"/>
    <tableColumn id="11" xr3:uid="{58FDF080-EA9D-4D3F-A35C-B97C94CA8513}" name="D" dataDxfId="32"/>
    <tableColumn id="12" xr3:uid="{1A1FD38B-8BE2-4376-A734-524570BF5FAF}" name="KPČ" dataDxfId="31"/>
    <tableColumn id="13" xr3:uid="{AF37FF86-367C-4DCB-811D-7AF89DB6D47A}" name="suma" dataDxfId="30">
      <calculatedColumnFormula>SUM(Tabulka142635[[#This Row],[V]:[KPČ]])</calculatedColumnFormula>
    </tableColumn>
    <tableColumn id="14" xr3:uid="{A68EC8E4-9C65-469A-9FAB-16F3C1D6FA81}" name="cíl" dataDxfId="29"/>
    <tableColumn id="15" xr3:uid="{5B867938-55FF-4439-A439-4EC13288EEC0}" name="start" dataDxfId="28"/>
    <tableColumn id="16" xr3:uid="{EF4D7856-5503-4CBB-846E-54832308C04E}" name="čas" dataDxfId="27">
      <calculatedColumnFormula>Tabulka142635[[#This Row],[cíl]]-Tabulka142635[[#This Row],[start]]</calculatedColumnFormula>
    </tableColumn>
    <tableColumn id="17" xr3:uid="{E9F9CC23-7A2A-45CD-A6ED-8CD54AB5075A}" name="zdržení" dataDxfId="26"/>
    <tableColumn id="18" xr3:uid="{8D0B2FC6-CC10-4029-BB89-4055B68F926A}" name="celkem " dataDxfId="25">
      <calculatedColumnFormula>P88+TIME(0,M88,0)-Q88</calculatedColumnFormula>
    </tableColumn>
  </tableColumns>
  <tableStyleInfo name="TableStyleMedium3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BC664D78-63BB-4FAB-B864-14653A86431A}" name="Table33" displayName="Table33" ref="A1:F60" totalsRowShown="0" headerRowDxfId="24" dataDxfId="14" headerRowBorderDxfId="22" tableBorderDxfId="23" totalsRowBorderDxfId="21">
  <autoFilter ref="A1:F60" xr:uid="{BC664D78-63BB-4FAB-B864-14653A86431A}"/>
  <sortState xmlns:xlrd2="http://schemas.microsoft.com/office/spreadsheetml/2017/richdata2" ref="A2:F60">
    <sortCondition ref="A1:A60"/>
  </sortState>
  <tableColumns count="6">
    <tableColumn id="6" xr3:uid="{DDC42689-D186-4921-A0EA-755BBFB5E24D}" name="Pořadí" dataDxfId="20"/>
    <tableColumn id="1" xr3:uid="{7C3DCAC1-1B27-4003-A7D8-B46C73E4A53A}" name="jméno, příjmení, rok narození" dataDxfId="19"/>
    <tableColumn id="2" xr3:uid="{F0D7C111-F034-471D-925E-3B3FEA5E61C2}" name="organizace" dataDxfId="18"/>
    <tableColumn id="3" xr3:uid="{F893D699-85D5-41E9-A0D3-E37957E26EBB}" name="start" dataDxfId="17"/>
    <tableColumn id="4" xr3:uid="{40F29577-FE49-4BE3-8DCE-C7A3A21D26BC}" name="Kategorie" dataDxfId="16"/>
    <tableColumn id="5" xr3:uid="{7A419678-2C7C-4649-A4FB-706EFD897B54}" name="Sloupec1" dataDxfId="15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C269C986-7BAF-4AA8-AA28-E07AF842F0A2}" name="Tabulka10" displayName="Tabulka10" ref="A92:R100" totalsRowShown="0" headerRowDxfId="550" dataDxfId="549">
  <autoFilter ref="A92:R100" xr:uid="{B79F5126-FA7A-4658-B904-5313386C3ED4}"/>
  <sortState xmlns:xlrd2="http://schemas.microsoft.com/office/spreadsheetml/2017/richdata2" ref="A93:R100">
    <sortCondition ref="R92:R100"/>
  </sortState>
  <tableColumns count="18">
    <tableColumn id="1" xr3:uid="{450AFAC9-EB54-4304-8F43-CB1BE764FFDD}" name="Poř. " dataDxfId="548"/>
    <tableColumn id="2" xr3:uid="{D4EF290A-F70E-4A57-A5F1-4B0775546D80}" name="jméno, příjmení, rok narození" dataDxfId="547"/>
    <tableColumn id="3" xr3:uid="{7AFAE147-0CA4-4D5D-96CF-CADB392DFCDE}" name="organizace" dataDxfId="546"/>
    <tableColumn id="4" xr3:uid="{3F8DBA2B-103A-4B18-BBAC-95BE69DE6006}" name="V" dataDxfId="545"/>
    <tableColumn id="5" xr3:uid="{5A28822D-8D64-4887-AE71-06767F7524FD}" name="O" dataDxfId="544"/>
    <tableColumn id="6" xr3:uid="{DDE6E5D4-E73F-4736-94ED-084DDBD5AB72}" name="U" dataDxfId="543"/>
    <tableColumn id="7" xr3:uid="{1E3EC726-F5DF-4F2E-98CB-5F1AB3C34FF2}" name="M" dataDxfId="542"/>
    <tableColumn id="8" xr3:uid="{9FFF1E86-3014-4001-A5FA-4C8475198F2B}" name="A" dataDxfId="541"/>
    <tableColumn id="9" xr3:uid="{F0C53ED1-C445-4F10-A7A0-3517D1DF7F2F}" name="PL" dataDxfId="540"/>
    <tableColumn id="10" xr3:uid="{BF0E4EED-D6DE-4C88-94A4-D969E7FF7668}" name="TT" dataDxfId="539"/>
    <tableColumn id="11" xr3:uid="{95C72769-8B8A-4714-BD00-DFC9F7E65F64}" name="D" dataDxfId="538"/>
    <tableColumn id="12" xr3:uid="{0103980C-0F3D-4DDE-9673-5F4F06063DFF}" name="KPČ" dataDxfId="537"/>
    <tableColumn id="13" xr3:uid="{62FB7AC9-1FD5-4080-8C46-85E0979FAF59}" name="suma" dataDxfId="536">
      <calculatedColumnFormula>SUM(Tabulka10[[#This Row],[V]:[KPČ]])</calculatedColumnFormula>
    </tableColumn>
    <tableColumn id="14" xr3:uid="{DAC19A18-696F-4A25-9C76-BC1B889B15D9}" name="cíl" dataDxfId="535"/>
    <tableColumn id="15" xr3:uid="{5027354F-0872-46EA-9FE1-911B92477519}" name="start" dataDxfId="534"/>
    <tableColumn id="16" xr3:uid="{4C0CAA1D-D75A-46A8-AAAA-6C0C6B40FBBE}" name="čas" dataDxfId="533">
      <calculatedColumnFormula>Tabulka10[[#This Row],[cíl]]-Tabulka10[[#This Row],[start]]</calculatedColumnFormula>
    </tableColumn>
    <tableColumn id="17" xr3:uid="{44932022-3322-4607-BC31-C4A265CA0D3B}" name="zdržení" dataDxfId="532"/>
    <tableColumn id="18" xr3:uid="{AF518790-F84F-4A16-AEE3-26E7B2815E19}" name="celkem " dataDxfId="531">
      <calculatedColumnFormula>P93+TIME(0,M93,0)-Q93</calculatedColumnFormula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FCC509B-C780-4212-8D7A-84D80924AF0D}" name="Tabulka11" displayName="Tabulka11" ref="A83:R87" totalsRowShown="0" headerRowDxfId="530" dataDxfId="529">
  <autoFilter ref="A83:R87" xr:uid="{AD7FBF9A-92CF-42EB-9938-1718B50E07C2}"/>
  <sortState xmlns:xlrd2="http://schemas.microsoft.com/office/spreadsheetml/2017/richdata2" ref="A84:R87">
    <sortCondition ref="R83:R87"/>
  </sortState>
  <tableColumns count="18">
    <tableColumn id="1" xr3:uid="{725698B9-904C-4B3A-8056-E7F47D79D1A6}" name="Poř. " dataDxfId="528"/>
    <tableColumn id="2" xr3:uid="{423EBB36-B6A1-43C3-86BC-363EEB11ABD8}" name="jméno, příjmení, rok narození"/>
    <tableColumn id="3" xr3:uid="{DDDC1079-8361-4CF0-9F6B-5202AEB6F7C5}" name="organizace" dataDxfId="527"/>
    <tableColumn id="4" xr3:uid="{3A1371C2-F16B-41A3-AFC7-63A548D8921C}" name="V" dataDxfId="526"/>
    <tableColumn id="5" xr3:uid="{802ACA37-B506-4D4B-85F0-928EFCD16AB3}" name="O" dataDxfId="525"/>
    <tableColumn id="6" xr3:uid="{FE0323BC-688B-4BCF-829A-EC8F13B9365F}" name="U" dataDxfId="524"/>
    <tableColumn id="7" xr3:uid="{2083C95E-78C4-47B1-A710-035E79E74914}" name="M" dataDxfId="523"/>
    <tableColumn id="8" xr3:uid="{E03FC155-FE56-4252-B962-E65496545699}" name="A" dataDxfId="522"/>
    <tableColumn id="9" xr3:uid="{0639BE9C-3099-44F8-A07B-1162144923D4}" name="PL" dataDxfId="521"/>
    <tableColumn id="10" xr3:uid="{31E074F6-B572-4A49-A268-BC93520BB24E}" name="TT" dataDxfId="520"/>
    <tableColumn id="11" xr3:uid="{8847BEB0-FD3E-42C2-8A8B-16055509EE3C}" name="D" dataDxfId="519"/>
    <tableColumn id="12" xr3:uid="{A7B8F0BC-E881-4189-B55A-C730C89A5CF5}" name="KPČ" dataDxfId="518"/>
    <tableColumn id="13" xr3:uid="{AE061D8A-1A30-4122-B76E-FA21E3A848FE}" name="suma" dataDxfId="517">
      <calculatedColumnFormula>SUM(Tabulka11[[#This Row],[V]:[KPČ]])</calculatedColumnFormula>
    </tableColumn>
    <tableColumn id="14" xr3:uid="{87CD6943-C664-4973-8C84-C6E9A3B919A6}" name="cíl" dataDxfId="516"/>
    <tableColumn id="15" xr3:uid="{302354D4-44EF-4ABB-B630-0BE559767237}" name="start" dataDxfId="515"/>
    <tableColumn id="16" xr3:uid="{A3FA4969-6E51-4CC8-94F7-2AD37B962A8F}" name="čas" dataDxfId="514">
      <calculatedColumnFormula>Tabulka11[[#This Row],[cíl]]-Tabulka11[[#This Row],[start]]</calculatedColumnFormula>
    </tableColumn>
    <tableColumn id="17" xr3:uid="{B167A49B-5889-4BAF-A0E1-22E03445B23A}" name="zdržení" dataDxfId="513"/>
    <tableColumn id="18" xr3:uid="{BDE1A31B-E4C5-496A-B2BA-75017E7EA8C1}" name="celkem " dataDxfId="512">
      <calculatedColumnFormula>P84+TIME(0,M84,0)-Q84</calculatedColumnFormula>
    </tableColumn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74EFE091-057C-49D0-BB11-59E445065217}" name="Tabulka12" displayName="Tabulka12" ref="A110:R115" totalsRowShown="0" headerRowDxfId="511" dataDxfId="510">
  <autoFilter ref="A110:R115" xr:uid="{8A37BB8D-3F13-48FF-AEAC-BDC9898D315B}"/>
  <tableColumns count="18">
    <tableColumn id="1" xr3:uid="{536344B7-532C-410D-B4F8-943E869A92D8}" name="Poř. " dataDxfId="509"/>
    <tableColumn id="2" xr3:uid="{2798F573-6A25-4E91-BBB6-449E19D0B058}" name="jméno, příjmení, rok narození"/>
    <tableColumn id="3" xr3:uid="{648EB652-8E29-42E4-9889-D2FDEAB74368}" name="organizace" dataDxfId="508"/>
    <tableColumn id="4" xr3:uid="{BC06D96D-CFAD-4676-9B99-FAAA30B8652C}" name="V" dataDxfId="507"/>
    <tableColumn id="5" xr3:uid="{37FE0646-5878-43A5-9FDA-F9A1F1166540}" name="O" dataDxfId="506"/>
    <tableColumn id="6" xr3:uid="{B71F3E2E-97C1-4AEC-ACC4-4DAF5A4BA07B}" name="U" dataDxfId="505"/>
    <tableColumn id="7" xr3:uid="{2C7B5619-3606-4282-AFE0-6500B7956174}" name="M" dataDxfId="504"/>
    <tableColumn id="8" xr3:uid="{A0DA2F59-344B-4FAE-A7AD-3DA5CF8C191F}" name="A" dataDxfId="503"/>
    <tableColumn id="9" xr3:uid="{ABCD8AFF-999C-48CD-930C-EFA8DFF09039}" name="PL" dataDxfId="502"/>
    <tableColumn id="10" xr3:uid="{1F6DCB84-9808-4DC4-B3F4-D34384797B2D}" name="TT" dataDxfId="501"/>
    <tableColumn id="11" xr3:uid="{295AF351-D9E0-4A53-8DA3-6738EDDDCE67}" name="D" dataDxfId="500"/>
    <tableColumn id="12" xr3:uid="{24CF4B84-6CB8-4E9D-A8B5-802C14ACBDEE}" name="KPČ" dataDxfId="499"/>
    <tableColumn id="13" xr3:uid="{E62F7D5F-7EAB-45ED-A559-2089A4EC23A0}" name="suma" dataDxfId="498">
      <calculatedColumnFormula>SUM(Tabulka12[[#This Row],[V]:[KPČ]])</calculatedColumnFormula>
    </tableColumn>
    <tableColumn id="14" xr3:uid="{E5EB29A3-FB30-46C8-9439-BCC1FA4A747C}" name="cíl" dataDxfId="497"/>
    <tableColumn id="15" xr3:uid="{DEA92DD4-D2E1-4CBF-AC1C-95851B40D406}" name="start" dataDxfId="496"/>
    <tableColumn id="16" xr3:uid="{94AEB092-C8FE-4AB6-ABC7-932955175002}" name="čas" dataDxfId="495">
      <calculatedColumnFormula>Tabulka12[[#This Row],[cíl]]-Tabulka12[[#This Row],[start]]</calculatedColumnFormula>
    </tableColumn>
    <tableColumn id="17" xr3:uid="{8AEEDF46-787D-4991-A3FE-5BCF682AE631}" name="zdržení" dataDxfId="494"/>
    <tableColumn id="18" xr3:uid="{AFCE412C-6C48-47FE-A939-6FE8D2968524}" name="celkem " dataDxfId="493">
      <calculatedColumnFormula>P111+TIME(0,M111,0)-Q111</calculatedColumnFormula>
    </tableColumn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136AECD-B419-4B30-95B6-AC1C59F66175}" name="Tabulka13" displayName="Tabulka13" ref="A127:R134" totalsRowShown="0" headerRowDxfId="492" dataDxfId="491">
  <autoFilter ref="A127:R134" xr:uid="{E162E103-7567-4A0D-9C07-75478A6E4FBE}"/>
  <sortState xmlns:xlrd2="http://schemas.microsoft.com/office/spreadsheetml/2017/richdata2" ref="A128:R134">
    <sortCondition ref="R127:R134"/>
  </sortState>
  <tableColumns count="18">
    <tableColumn id="1" xr3:uid="{2B90010D-8C07-422D-92BE-47E0B8D24D02}" name="Poř. " dataDxfId="490"/>
    <tableColumn id="2" xr3:uid="{4F0CB234-BBAD-4633-A6BC-E103F101F245}" name="jméno, příjmení, rok narození" dataDxfId="489"/>
    <tableColumn id="3" xr3:uid="{C8B917C7-8712-424F-81DD-08B08392597C}" name="organizace" dataDxfId="488"/>
    <tableColumn id="4" xr3:uid="{868CB35B-569A-4D46-A9E2-4A94BB071AAB}" name="V" dataDxfId="487"/>
    <tableColumn id="5" xr3:uid="{8D56772F-5961-46F6-B6B2-E7A94AEB61DA}" name="O" dataDxfId="486"/>
    <tableColumn id="6" xr3:uid="{6B5C5066-C25B-4F00-A8A1-1D4D87A9D2EA}" name="U" dataDxfId="485"/>
    <tableColumn id="7" xr3:uid="{9BD333C7-3175-4D3A-916D-01F60AC10EA5}" name="M" dataDxfId="484"/>
    <tableColumn id="8" xr3:uid="{07FDB0AE-6E88-4F5F-800E-6F7AC8F03E15}" name="A" dataDxfId="483"/>
    <tableColumn id="9" xr3:uid="{F3DC643C-9AEC-43E1-88E0-23B2AF08A65B}" name="PL" dataDxfId="482"/>
    <tableColumn id="10" xr3:uid="{F08DB0A3-F2FE-42C3-8416-AF0AFC252DC3}" name="TT" dataDxfId="481"/>
    <tableColumn id="11" xr3:uid="{CD604052-DFBA-46B2-8663-623112961E11}" name="D" dataDxfId="480"/>
    <tableColumn id="12" xr3:uid="{C0F72126-F92F-4126-800A-9B0400590D22}" name="KPČ" dataDxfId="479"/>
    <tableColumn id="13" xr3:uid="{0C67B16C-303D-47DA-B330-406C57C6A05F}" name="suma" dataDxfId="478">
      <calculatedColumnFormula>SUM(Tabulka13[[#This Row],[V]:[KPČ]])</calculatedColumnFormula>
    </tableColumn>
    <tableColumn id="14" xr3:uid="{B0353207-FBE7-4C71-A8B8-186738DFD57A}" name="cíl" dataDxfId="477"/>
    <tableColumn id="15" xr3:uid="{EF8F0CC0-D094-4DEA-AB58-969000160F1F}" name="start" dataDxfId="476"/>
    <tableColumn id="16" xr3:uid="{AF760FC4-E011-4793-B5CE-B5ADD6BCFD40}" name="čas" dataDxfId="475">
      <calculatedColumnFormula>Tabulka13[[#This Row],[cíl]]-Tabulka13[[#This Row],[start]]</calculatedColumnFormula>
    </tableColumn>
    <tableColumn id="17" xr3:uid="{C3726CBB-D080-40F6-BBD3-493FA1C0D8D3}" name="zdržení" dataDxfId="474"/>
    <tableColumn id="18" xr3:uid="{6C6BB7B2-E3E3-4392-805A-143DAB90D93F}" name="celkem " dataDxfId="473">
      <calculatedColumnFormula>P128+TIME(0,M128,0)-Q128</calculatedColumnFormula>
    </tableColumn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E0BD028-47A5-4EC6-970C-8852691E2BCF}" name="Tabulka14" displayName="Tabulka14" ref="A137:R145" totalsRowShown="0" headerRowDxfId="472" dataDxfId="471">
  <autoFilter ref="A137:R145" xr:uid="{3EA08CE4-A50D-4D88-B0A0-00C94FFEEFF3}"/>
  <sortState xmlns:xlrd2="http://schemas.microsoft.com/office/spreadsheetml/2017/richdata2" ref="A138:R141">
    <sortCondition ref="R137:R141"/>
  </sortState>
  <tableColumns count="18">
    <tableColumn id="1" xr3:uid="{48ABA539-7F9C-4916-A1C8-485951615C34}" name="Poř. " dataDxfId="470"/>
    <tableColumn id="2" xr3:uid="{ED61D8A4-064A-4FBD-893C-99BECB23A0C1}" name="jméno, příjmení, rok narození" dataDxfId="469"/>
    <tableColumn id="3" xr3:uid="{8879E2B9-9AA0-49C7-B97E-F46A8CC9DAF6}" name="organizace" dataDxfId="468"/>
    <tableColumn id="4" xr3:uid="{74158CC9-78E1-4DC8-BC07-823310C8B690}" name="V" dataDxfId="467"/>
    <tableColumn id="5" xr3:uid="{FB14B675-8EAF-4175-9C16-61452B8E28AC}" name="O" dataDxfId="466"/>
    <tableColumn id="6" xr3:uid="{2840D01F-899E-4343-A939-B3FA4963F1C9}" name="U" dataDxfId="465"/>
    <tableColumn id="7" xr3:uid="{8CD50AC9-46C6-4726-974A-62549E1518DA}" name="M" dataDxfId="464"/>
    <tableColumn id="8" xr3:uid="{BFF10F7E-359A-4642-A8A1-72B45D39521E}" name="A" dataDxfId="463"/>
    <tableColumn id="9" xr3:uid="{C67ECC44-988A-4499-8267-F84BB56232A6}" name="PL" dataDxfId="462"/>
    <tableColumn id="10" xr3:uid="{CB01C334-8E37-4C90-A76C-BAF7910A30CA}" name="TT" dataDxfId="461"/>
    <tableColumn id="11" xr3:uid="{1332BF00-4BC8-47C0-AB66-A608ABD0653A}" name="D" dataDxfId="460"/>
    <tableColumn id="12" xr3:uid="{2B64BC89-742C-476B-9A6C-C1BE7FBC618B}" name="KPČ" dataDxfId="459"/>
    <tableColumn id="13" xr3:uid="{5A4EB5A5-CB4A-4BE7-BEB3-E1D3E83155F3}" name="suma" dataDxfId="458"/>
    <tableColumn id="14" xr3:uid="{9606032A-E704-465B-9240-998191DB0DCD}" name="cíl" dataDxfId="457"/>
    <tableColumn id="15" xr3:uid="{0122A438-91F4-4A54-8023-20927FE6F8AC}" name="start" dataDxfId="456"/>
    <tableColumn id="16" xr3:uid="{ECBC8F7E-4CA5-4295-97D8-370262BB6B7F}" name="čas" dataDxfId="455">
      <calculatedColumnFormula>Tabulka14[[#This Row],[cíl]]-Tabulka14[[#This Row],[start]]</calculatedColumnFormula>
    </tableColumn>
    <tableColumn id="17" xr3:uid="{F73AB632-03EB-4F84-8A91-0FC1FE5540CE}" name="zdržení" dataDxfId="454"/>
    <tableColumn id="18" xr3:uid="{C4AA3ACD-45B1-4810-9852-6A308CAA88F3}" name="celkem " dataDxfId="453">
      <calculatedColumnFormula>P138+TIME(0,M138,0)-Q138</calculatedColumnFormula>
    </tableColumn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AF76E08-356D-4BC2-BE7D-7A43D75773A5}" name="Tabulka15" displayName="Tabulka15" ref="A147:R153" totalsRowShown="0" headerRowDxfId="452" dataDxfId="451">
  <autoFilter ref="A147:R153" xr:uid="{C9F7AA75-A4AD-4AAD-8590-55BDFA9632AD}"/>
  <sortState xmlns:xlrd2="http://schemas.microsoft.com/office/spreadsheetml/2017/richdata2" ref="A148:R153">
    <sortCondition ref="R147:R153"/>
  </sortState>
  <tableColumns count="18">
    <tableColumn id="1" xr3:uid="{9598B798-6FBC-4B94-BC75-6E2BF7915201}" name="Poř. " dataDxfId="450"/>
    <tableColumn id="2" xr3:uid="{F70C3C99-C96E-4D73-8E96-68C564F5918B}" name="jméno, příjmení, rok narození" dataDxfId="449"/>
    <tableColumn id="3" xr3:uid="{36F09AE0-E509-4E51-B01B-10B198DE0711}" name="organizace" dataDxfId="448"/>
    <tableColumn id="4" xr3:uid="{D8921703-0293-4DB1-B42D-45930B12D610}" name="V" dataDxfId="447"/>
    <tableColumn id="5" xr3:uid="{34DF39DD-7125-4293-8357-9808697884D7}" name="O" dataDxfId="446"/>
    <tableColumn id="6" xr3:uid="{944DC92E-5580-422C-A2A2-BE580956A47B}" name="U" dataDxfId="445"/>
    <tableColumn id="7" xr3:uid="{9601902D-B521-4CE2-A117-A80942DC3B10}" name="M" dataDxfId="444"/>
    <tableColumn id="8" xr3:uid="{3C7B2E99-4F8A-4916-972A-AB8115482809}" name="A" dataDxfId="443"/>
    <tableColumn id="9" xr3:uid="{3BC642EC-73C0-44ED-868C-D0650A84E9BE}" name="PL" dataDxfId="442"/>
    <tableColumn id="10" xr3:uid="{8330B6E3-4C23-477D-B081-494FCD5AFF49}" name="TT" dataDxfId="441"/>
    <tableColumn id="11" xr3:uid="{F8A80E97-DDA6-48EA-B0C3-BAFAC008134F}" name="D" dataDxfId="440"/>
    <tableColumn id="12" xr3:uid="{193BB300-C2CC-4D2A-88D6-9191D63F8925}" name="KPČ" dataDxfId="439"/>
    <tableColumn id="13" xr3:uid="{DF5672FF-5A37-447A-9B55-3191AAFE13A0}" name="suma" dataDxfId="438">
      <calculatedColumnFormula>SUM(Tabulka15[[#This Row],[V]:[KPČ]])</calculatedColumnFormula>
    </tableColumn>
    <tableColumn id="14" xr3:uid="{2E265A24-7D47-4CBD-B4AC-D0E1DC69E3C0}" name="cíl" dataDxfId="437"/>
    <tableColumn id="15" xr3:uid="{9B80D0A4-A07F-47B0-BB76-4682ED238E78}" name="start" dataDxfId="436"/>
    <tableColumn id="16" xr3:uid="{006DB284-A792-423B-9C99-3B5DB8023AC8}" name="čas" dataDxfId="435">
      <calculatedColumnFormula>Tabulka15[[#This Row],[cíl]]-Tabulka15[[#This Row],[start]]</calculatedColumnFormula>
    </tableColumn>
    <tableColumn id="17" xr3:uid="{1A4891AD-002D-4BD1-A599-C1A028897B74}" name="zdržení" dataDxfId="434"/>
    <tableColumn id="18" xr3:uid="{8FFFDB8E-3BDD-4259-B73C-98AF07391D48}" name="celkem " dataDxfId="433">
      <calculatedColumnFormula>P148+TIME(0,M148,0)-Q148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2.xml"/><Relationship Id="rId13" Type="http://schemas.openxmlformats.org/officeDocument/2006/relationships/table" Target="../tables/table27.xml"/><Relationship Id="rId18" Type="http://schemas.openxmlformats.org/officeDocument/2006/relationships/table" Target="../tables/table32.xml"/><Relationship Id="rId3" Type="http://schemas.openxmlformats.org/officeDocument/2006/relationships/table" Target="../tables/table17.xml"/><Relationship Id="rId7" Type="http://schemas.openxmlformats.org/officeDocument/2006/relationships/table" Target="../tables/table21.xml"/><Relationship Id="rId12" Type="http://schemas.openxmlformats.org/officeDocument/2006/relationships/table" Target="../tables/table26.xml"/><Relationship Id="rId17" Type="http://schemas.openxmlformats.org/officeDocument/2006/relationships/table" Target="../tables/table31.xml"/><Relationship Id="rId2" Type="http://schemas.openxmlformats.org/officeDocument/2006/relationships/table" Target="../tables/table16.xml"/><Relationship Id="rId16" Type="http://schemas.openxmlformats.org/officeDocument/2006/relationships/table" Target="../tables/table30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0.xml"/><Relationship Id="rId11" Type="http://schemas.openxmlformats.org/officeDocument/2006/relationships/table" Target="../tables/table25.xml"/><Relationship Id="rId5" Type="http://schemas.openxmlformats.org/officeDocument/2006/relationships/table" Target="../tables/table19.xml"/><Relationship Id="rId15" Type="http://schemas.openxmlformats.org/officeDocument/2006/relationships/table" Target="../tables/table29.xml"/><Relationship Id="rId10" Type="http://schemas.openxmlformats.org/officeDocument/2006/relationships/table" Target="../tables/table24.xml"/><Relationship Id="rId4" Type="http://schemas.openxmlformats.org/officeDocument/2006/relationships/table" Target="../tables/table18.xml"/><Relationship Id="rId9" Type="http://schemas.openxmlformats.org/officeDocument/2006/relationships/table" Target="../tables/table23.xml"/><Relationship Id="rId14" Type="http://schemas.openxmlformats.org/officeDocument/2006/relationships/table" Target="../tables/table2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1"/>
  <sheetViews>
    <sheetView zoomScaleNormal="100" zoomScaleSheetLayoutView="110" workbookViewId="0">
      <selection sqref="A1:XFD1048576"/>
    </sheetView>
  </sheetViews>
  <sheetFormatPr defaultRowHeight="12.75" x14ac:dyDescent="0.2"/>
  <cols>
    <col min="1" max="1" width="6.140625" style="1" customWidth="1"/>
    <col min="2" max="2" width="36.42578125" customWidth="1"/>
    <col min="3" max="3" width="24.7109375" customWidth="1"/>
    <col min="4" max="4" width="5.42578125" style="1" customWidth="1"/>
    <col min="5" max="5" width="6.140625" style="1" customWidth="1"/>
    <col min="6" max="7" width="5.7109375" style="1" customWidth="1"/>
    <col min="8" max="8" width="5.42578125" style="1" customWidth="1"/>
    <col min="9" max="9" width="6.85546875" style="1" customWidth="1"/>
    <col min="10" max="10" width="6.42578125" style="1" customWidth="1"/>
    <col min="11" max="11" width="6" style="1" customWidth="1"/>
    <col min="12" max="12" width="7.140625" style="1" customWidth="1"/>
    <col min="13" max="13" width="10.42578125" style="1" customWidth="1"/>
    <col min="14" max="14" width="7.85546875" style="2" bestFit="1" customWidth="1"/>
    <col min="15" max="15" width="17.7109375" style="2" bestFit="1" customWidth="1"/>
    <col min="16" max="16" width="10.28515625" style="2" bestFit="1" customWidth="1"/>
    <col min="17" max="17" width="8.42578125" style="2" customWidth="1"/>
    <col min="18" max="18" width="10.42578125" style="2" bestFit="1" customWidth="1"/>
    <col min="19" max="19" width="6.140625" customWidth="1"/>
  </cols>
  <sheetData>
    <row r="1" spans="1:19" ht="23.25" x14ac:dyDescent="0.35">
      <c r="A1" s="3"/>
      <c r="C1" s="14" t="s">
        <v>49</v>
      </c>
    </row>
    <row r="2" spans="1:19" x14ac:dyDescent="0.2">
      <c r="M2" s="1" t="s">
        <v>66</v>
      </c>
    </row>
    <row r="3" spans="1:19" ht="15.75" x14ac:dyDescent="0.25">
      <c r="C3" s="4" t="s">
        <v>20</v>
      </c>
      <c r="D3"/>
      <c r="E3"/>
      <c r="J3"/>
      <c r="M3" s="5" t="s">
        <v>18</v>
      </c>
    </row>
    <row r="4" spans="1:19" ht="15.75" x14ac:dyDescent="0.25">
      <c r="C4" s="4"/>
      <c r="D4"/>
      <c r="E4"/>
      <c r="J4"/>
      <c r="M4" s="5" t="s">
        <v>67</v>
      </c>
    </row>
    <row r="5" spans="1:19" x14ac:dyDescent="0.2">
      <c r="A5" s="6"/>
      <c r="B5" s="6" t="s">
        <v>52</v>
      </c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8"/>
    </row>
    <row r="6" spans="1:19" x14ac:dyDescent="0.2">
      <c r="A6" s="8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19</v>
      </c>
      <c r="J6" s="8" t="s">
        <v>8</v>
      </c>
      <c r="K6" s="8" t="s">
        <v>9</v>
      </c>
      <c r="L6" s="8" t="s">
        <v>10</v>
      </c>
      <c r="M6" s="8" t="s">
        <v>11</v>
      </c>
      <c r="N6" s="9" t="s">
        <v>12</v>
      </c>
      <c r="O6" s="9" t="s">
        <v>13</v>
      </c>
      <c r="P6" s="9" t="s">
        <v>14</v>
      </c>
      <c r="Q6" s="9" t="s">
        <v>15</v>
      </c>
      <c r="R6" s="9" t="s">
        <v>16</v>
      </c>
      <c r="S6" s="7"/>
    </row>
    <row r="7" spans="1:19" ht="15" x14ac:dyDescent="0.25">
      <c r="A7" s="15"/>
      <c r="B7" s="19" t="s">
        <v>50</v>
      </c>
      <c r="C7" s="19" t="s">
        <v>67</v>
      </c>
      <c r="D7" s="8"/>
      <c r="E7" s="8"/>
      <c r="F7" s="8"/>
      <c r="G7" s="8"/>
      <c r="H7" s="8"/>
      <c r="I7" s="8"/>
      <c r="J7" s="8"/>
      <c r="K7" s="8"/>
      <c r="L7" s="8"/>
      <c r="M7" s="8"/>
      <c r="N7" s="9"/>
      <c r="O7" s="9" t="e">
        <f>VLOOKUP(Tabulka6[[#This Row],[jméno, příjmení, rok narození]],#REF!,3,FALSE)</f>
        <v>#REF!</v>
      </c>
      <c r="P7" s="9" t="e">
        <f>Tabulka6[[#This Row],[cíl]]-Tabulka6[[#This Row],[start]]</f>
        <v>#REF!</v>
      </c>
      <c r="Q7" s="9"/>
      <c r="R7" s="9" t="e">
        <f t="shared" ref="R7:R18" si="0">P7+TIME(0,M7,0)-Q7</f>
        <v>#REF!</v>
      </c>
      <c r="S7" s="11"/>
    </row>
    <row r="8" spans="1:19" ht="15" x14ac:dyDescent="0.25">
      <c r="A8" s="15"/>
      <c r="B8" s="19" t="s">
        <v>69</v>
      </c>
      <c r="C8" s="19" t="s">
        <v>66</v>
      </c>
      <c r="D8" s="8"/>
      <c r="E8" s="8"/>
      <c r="F8" s="8"/>
      <c r="G8" s="8"/>
      <c r="H8" s="8"/>
      <c r="I8" s="8"/>
      <c r="J8" s="8"/>
      <c r="K8" s="8"/>
      <c r="L8" s="8"/>
      <c r="M8" s="8"/>
      <c r="N8" s="9"/>
      <c r="O8" s="9" t="e">
        <f>VLOOKUP(Tabulka6[[#This Row],[jméno, příjmení, rok narození]],#REF!,3,FALSE)</f>
        <v>#REF!</v>
      </c>
      <c r="P8" s="9" t="e">
        <f>Tabulka6[[#This Row],[cíl]]-Tabulka6[[#This Row],[start]]</f>
        <v>#REF!</v>
      </c>
      <c r="Q8" s="9"/>
      <c r="R8" s="9" t="e">
        <f t="shared" si="0"/>
        <v>#REF!</v>
      </c>
      <c r="S8" s="11"/>
    </row>
    <row r="9" spans="1:19" ht="15" x14ac:dyDescent="0.25">
      <c r="A9" s="15"/>
      <c r="B9" s="19" t="s">
        <v>70</v>
      </c>
      <c r="C9" s="19" t="s">
        <v>66</v>
      </c>
      <c r="D9" s="8"/>
      <c r="E9" s="8"/>
      <c r="F9" s="8"/>
      <c r="G9" s="8"/>
      <c r="H9" s="8"/>
      <c r="I9" s="8"/>
      <c r="J9" s="8"/>
      <c r="K9" s="8"/>
      <c r="L9" s="8"/>
      <c r="M9" s="8"/>
      <c r="N9" s="9"/>
      <c r="O9" s="9" t="e">
        <f>VLOOKUP(Tabulka6[[#This Row],[jméno, příjmení, rok narození]],#REF!,3,FALSE)</f>
        <v>#REF!</v>
      </c>
      <c r="P9" s="9" t="e">
        <f>Tabulka6[[#This Row],[cíl]]-Tabulka6[[#This Row],[start]]</f>
        <v>#REF!</v>
      </c>
      <c r="Q9" s="9"/>
      <c r="R9" s="9" t="e">
        <f t="shared" si="0"/>
        <v>#REF!</v>
      </c>
      <c r="S9" s="11"/>
    </row>
    <row r="10" spans="1:19" ht="15" x14ac:dyDescent="0.25">
      <c r="A10" s="15"/>
      <c r="B10" s="19" t="s">
        <v>71</v>
      </c>
      <c r="C10" s="19" t="s">
        <v>66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 t="e">
        <f>VLOOKUP(Tabulka6[[#This Row],[jméno, příjmení, rok narození]],#REF!,3,FALSE)</f>
        <v>#REF!</v>
      </c>
      <c r="P10" s="9" t="e">
        <f>Tabulka6[[#This Row],[cíl]]-Tabulka6[[#This Row],[start]]</f>
        <v>#REF!</v>
      </c>
      <c r="Q10" s="9"/>
      <c r="R10" s="9" t="e">
        <f t="shared" si="0"/>
        <v>#REF!</v>
      </c>
      <c r="S10" s="11"/>
    </row>
    <row r="11" spans="1:19" ht="15" x14ac:dyDescent="0.25">
      <c r="A11" s="15"/>
      <c r="B11" s="19" t="s">
        <v>22</v>
      </c>
      <c r="C11" s="19" t="s">
        <v>66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 t="e">
        <f>VLOOKUP(Tabulka6[[#This Row],[jméno, příjmení, rok narození]],#REF!,3,FALSE)</f>
        <v>#REF!</v>
      </c>
      <c r="P11" s="9" t="e">
        <f>Tabulka6[[#This Row],[cíl]]-Tabulka6[[#This Row],[start]]</f>
        <v>#REF!</v>
      </c>
      <c r="Q11" s="9"/>
      <c r="R11" s="9" t="e">
        <f t="shared" si="0"/>
        <v>#REF!</v>
      </c>
      <c r="S11" s="11"/>
    </row>
    <row r="12" spans="1:19" ht="15" x14ac:dyDescent="0.25">
      <c r="A12" s="15"/>
      <c r="B12" s="19"/>
      <c r="C12" s="19"/>
      <c r="D12" s="8"/>
      <c r="E12" s="8"/>
      <c r="F12" s="8"/>
      <c r="G12" s="8"/>
      <c r="H12" s="8"/>
      <c r="I12" s="8"/>
      <c r="J12" s="8"/>
      <c r="K12" s="8"/>
      <c r="L12" s="8"/>
      <c r="M12" s="8"/>
      <c r="N12" s="9"/>
      <c r="O12" s="9"/>
      <c r="P12" s="9">
        <f>Tabulka6[[#This Row],[cíl]]-Tabulka6[[#This Row],[start]]</f>
        <v>0</v>
      </c>
      <c r="Q12" s="9"/>
      <c r="R12" s="9">
        <f t="shared" si="0"/>
        <v>0</v>
      </c>
      <c r="S12" s="11"/>
    </row>
    <row r="13" spans="1:19" ht="15" x14ac:dyDescent="0.25">
      <c r="A13" s="15"/>
      <c r="B13" s="19"/>
      <c r="C13" s="19"/>
      <c r="D13" s="8"/>
      <c r="E13" s="8"/>
      <c r="F13" s="8"/>
      <c r="G13" s="8"/>
      <c r="H13" s="8"/>
      <c r="I13" s="8"/>
      <c r="J13" s="8"/>
      <c r="K13" s="8"/>
      <c r="L13" s="8"/>
      <c r="M13" s="8"/>
      <c r="N13" s="9"/>
      <c r="O13" s="9"/>
      <c r="P13" s="9">
        <f>Tabulka6[[#This Row],[cíl]]-Tabulka6[[#This Row],[start]]</f>
        <v>0</v>
      </c>
      <c r="Q13" s="9"/>
      <c r="R13" s="9">
        <f t="shared" si="0"/>
        <v>0</v>
      </c>
      <c r="S13" s="11"/>
    </row>
    <row r="14" spans="1:19" x14ac:dyDescent="0.2">
      <c r="A14" s="15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f>Tabulka6[[#This Row],[cíl]]-Tabulka6[[#This Row],[start]]</f>
        <v>0</v>
      </c>
      <c r="Q14" s="9"/>
      <c r="R14" s="9">
        <f t="shared" si="0"/>
        <v>0</v>
      </c>
      <c r="S14" s="11"/>
    </row>
    <row r="15" spans="1:19" x14ac:dyDescent="0.2">
      <c r="A15" s="15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f>Tabulka6[[#This Row],[cíl]]-Tabulka6[[#This Row],[start]]</f>
        <v>0</v>
      </c>
      <c r="Q15" s="9"/>
      <c r="R15" s="9">
        <f t="shared" si="0"/>
        <v>0</v>
      </c>
      <c r="S15" s="11"/>
    </row>
    <row r="16" spans="1:19" x14ac:dyDescent="0.2">
      <c r="A16" s="15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>
        <f>Tabulka6[[#This Row],[cíl]]-Tabulka6[[#This Row],[start]]</f>
        <v>0</v>
      </c>
      <c r="Q16" s="9"/>
      <c r="R16" s="9">
        <f t="shared" si="0"/>
        <v>0</v>
      </c>
      <c r="S16" s="11"/>
    </row>
    <row r="17" spans="1:19" x14ac:dyDescent="0.2">
      <c r="A17" s="15"/>
      <c r="B17" s="7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9"/>
      <c r="P17" s="9">
        <f>Tabulka6[[#This Row],[cíl]]-Tabulka6[[#This Row],[start]]</f>
        <v>0</v>
      </c>
      <c r="Q17" s="9"/>
      <c r="R17" s="9">
        <f t="shared" si="0"/>
        <v>0</v>
      </c>
      <c r="S17" s="11"/>
    </row>
    <row r="18" spans="1:19" x14ac:dyDescent="0.2">
      <c r="A18" s="15"/>
      <c r="B18" s="7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>
        <f>Tabulka6[[#This Row],[cíl]]-Tabulka6[[#This Row],[start]]</f>
        <v>0</v>
      </c>
      <c r="Q18" s="9"/>
      <c r="R18" s="9">
        <f t="shared" si="0"/>
        <v>0</v>
      </c>
      <c r="S18" s="11"/>
    </row>
    <row r="19" spans="1:19" x14ac:dyDescent="0.2">
      <c r="A19" s="15"/>
      <c r="B19" s="7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9"/>
      <c r="R19" s="9"/>
      <c r="S19" s="11"/>
    </row>
    <row r="20" spans="1:19" x14ac:dyDescent="0.2">
      <c r="A20" s="8"/>
      <c r="B20" s="7"/>
      <c r="C20" s="7"/>
      <c r="D20" s="8"/>
      <c r="E20" s="8"/>
      <c r="F20" s="8"/>
      <c r="G20" s="8"/>
      <c r="H20" s="8"/>
      <c r="I20" s="8"/>
      <c r="J20" s="8"/>
      <c r="K20" s="8"/>
      <c r="L20" s="8"/>
      <c r="M20" s="8"/>
      <c r="N20" s="9"/>
      <c r="O20" s="9"/>
      <c r="P20" s="9"/>
      <c r="Q20" s="9"/>
      <c r="R20" s="9"/>
      <c r="S20" s="11"/>
    </row>
    <row r="21" spans="1:19" x14ac:dyDescent="0.2">
      <c r="A21" s="6"/>
      <c r="B21" s="6" t="s">
        <v>53</v>
      </c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9"/>
      <c r="O21" s="9"/>
      <c r="P21" s="9"/>
      <c r="Q21" s="9"/>
      <c r="R21" s="9"/>
      <c r="S21" s="7"/>
    </row>
    <row r="22" spans="1:19" x14ac:dyDescent="0.2">
      <c r="A22" s="8" t="s">
        <v>0</v>
      </c>
      <c r="B22" s="7" t="s">
        <v>1</v>
      </c>
      <c r="C22" s="7" t="s">
        <v>2</v>
      </c>
      <c r="D22" s="8" t="s">
        <v>3</v>
      </c>
      <c r="E22" s="8" t="s">
        <v>4</v>
      </c>
      <c r="F22" s="8" t="s">
        <v>5</v>
      </c>
      <c r="G22" s="8" t="s">
        <v>6</v>
      </c>
      <c r="H22" s="8" t="s">
        <v>7</v>
      </c>
      <c r="I22" s="8" t="s">
        <v>19</v>
      </c>
      <c r="J22" s="8" t="s">
        <v>8</v>
      </c>
      <c r="K22" s="8" t="s">
        <v>9</v>
      </c>
      <c r="L22" s="8" t="s">
        <v>10</v>
      </c>
      <c r="M22" s="8" t="s">
        <v>11</v>
      </c>
      <c r="N22" s="9" t="s">
        <v>12</v>
      </c>
      <c r="O22" s="9" t="s">
        <v>13</v>
      </c>
      <c r="P22" s="9" t="s">
        <v>14</v>
      </c>
      <c r="Q22" s="9" t="s">
        <v>15</v>
      </c>
      <c r="R22" s="9" t="s">
        <v>16</v>
      </c>
      <c r="S22" s="7"/>
    </row>
    <row r="23" spans="1:19" ht="15.75" x14ac:dyDescent="0.25">
      <c r="A23" s="15"/>
      <c r="B23" s="23" t="s">
        <v>43</v>
      </c>
      <c r="C23" s="19" t="s">
        <v>67</v>
      </c>
      <c r="D23" s="8"/>
      <c r="E23" s="8"/>
      <c r="F23" s="8"/>
      <c r="G23" s="8"/>
      <c r="H23" s="8"/>
      <c r="I23" s="8"/>
      <c r="J23" s="8"/>
      <c r="K23" s="8"/>
      <c r="L23" s="8"/>
      <c r="M23" s="8"/>
      <c r="N23" s="9"/>
      <c r="O23" s="9" t="e">
        <f>VLOOKUP(Tabulka7[[#This Row],[jméno, příjmení, rok narození]],#REF!,3,FALSE)</f>
        <v>#REF!</v>
      </c>
      <c r="P23" s="9" t="e">
        <f>Tabulka7[[#This Row],[cíl]]-Tabulka7[[#This Row],[start]]</f>
        <v>#REF!</v>
      </c>
      <c r="Q23" s="9"/>
      <c r="R23" s="9" t="e">
        <f t="shared" ref="R23:R34" si="1">P23+TIME(0,M23,0)-Q23</f>
        <v>#REF!</v>
      </c>
      <c r="S23" s="10"/>
    </row>
    <row r="24" spans="1:19" ht="15" x14ac:dyDescent="0.25">
      <c r="A24" s="15"/>
      <c r="B24" s="19" t="s">
        <v>24</v>
      </c>
      <c r="C24" s="19" t="s">
        <v>66</v>
      </c>
      <c r="D24" s="8"/>
      <c r="E24" s="8"/>
      <c r="F24" s="8"/>
      <c r="G24" s="8"/>
      <c r="H24" s="8"/>
      <c r="I24" s="8"/>
      <c r="J24" s="8"/>
      <c r="K24" s="8"/>
      <c r="L24" s="8"/>
      <c r="M24" s="8"/>
      <c r="N24" s="9"/>
      <c r="O24" s="9" t="e">
        <f>VLOOKUP(Tabulka7[[#This Row],[jméno, příjmení, rok narození]],#REF!,3,FALSE)</f>
        <v>#REF!</v>
      </c>
      <c r="P24" s="9" t="e">
        <f>Tabulka7[[#This Row],[cíl]]-Tabulka7[[#This Row],[start]]</f>
        <v>#REF!</v>
      </c>
      <c r="Q24" s="9"/>
      <c r="R24" s="9" t="e">
        <f t="shared" si="1"/>
        <v>#REF!</v>
      </c>
      <c r="S24" s="10"/>
    </row>
    <row r="25" spans="1:19" ht="15" x14ac:dyDescent="0.25">
      <c r="A25" s="15"/>
      <c r="B25" s="19" t="s">
        <v>26</v>
      </c>
      <c r="C25" s="19" t="s">
        <v>66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9"/>
      <c r="O25" s="9" t="e">
        <f>VLOOKUP(Tabulka7[[#This Row],[jméno, příjmení, rok narození]],#REF!,3,FALSE)</f>
        <v>#REF!</v>
      </c>
      <c r="P25" s="9" t="e">
        <f>Tabulka7[[#This Row],[cíl]]-Tabulka7[[#This Row],[start]]</f>
        <v>#REF!</v>
      </c>
      <c r="Q25" s="9"/>
      <c r="R25" s="9" t="e">
        <f t="shared" si="1"/>
        <v>#REF!</v>
      </c>
      <c r="S25" s="7"/>
    </row>
    <row r="26" spans="1:19" x14ac:dyDescent="0.2">
      <c r="A26" s="15"/>
      <c r="D26" s="8"/>
      <c r="E26" s="8"/>
      <c r="F26" s="8"/>
      <c r="G26" s="8"/>
      <c r="H26" s="8"/>
      <c r="I26" s="8"/>
      <c r="J26" s="8"/>
      <c r="K26" s="8"/>
      <c r="L26" s="8"/>
      <c r="M26" s="8"/>
      <c r="N26" s="9"/>
      <c r="O26" s="9"/>
      <c r="P26" s="9">
        <f>Tabulka7[[#This Row],[cíl]]-Tabulka7[[#This Row],[start]]</f>
        <v>0</v>
      </c>
      <c r="Q26" s="9"/>
      <c r="R26" s="9">
        <f t="shared" si="1"/>
        <v>0</v>
      </c>
      <c r="S26" s="7"/>
    </row>
    <row r="27" spans="1:19" ht="15" x14ac:dyDescent="0.25">
      <c r="A27" s="15"/>
      <c r="B27" s="19"/>
      <c r="C27" s="19"/>
      <c r="D27" s="8"/>
      <c r="E27" s="8"/>
      <c r="F27" s="8"/>
      <c r="G27" s="8"/>
      <c r="H27" s="8"/>
      <c r="I27" s="8"/>
      <c r="J27" s="8"/>
      <c r="K27" s="8"/>
      <c r="L27" s="8"/>
      <c r="M27" s="8"/>
      <c r="N27" s="9"/>
      <c r="O27" s="9"/>
      <c r="P27" s="9">
        <f>Tabulka7[[#This Row],[cíl]]-Tabulka7[[#This Row],[start]]</f>
        <v>0</v>
      </c>
      <c r="Q27" s="9"/>
      <c r="R27" s="9">
        <f t="shared" si="1"/>
        <v>0</v>
      </c>
      <c r="S27" s="7"/>
    </row>
    <row r="28" spans="1:19" x14ac:dyDescent="0.2">
      <c r="A28" s="15"/>
      <c r="D28" s="8"/>
      <c r="E28" s="8"/>
      <c r="F28" s="8"/>
      <c r="G28" s="8"/>
      <c r="H28" s="8"/>
      <c r="I28" s="8"/>
      <c r="J28" s="8"/>
      <c r="K28" s="8"/>
      <c r="L28" s="8"/>
      <c r="M28" s="8"/>
      <c r="N28" s="9"/>
      <c r="O28" s="9"/>
      <c r="P28" s="9">
        <f>Tabulka7[[#This Row],[cíl]]-Tabulka7[[#This Row],[start]]</f>
        <v>0</v>
      </c>
      <c r="Q28" s="9"/>
      <c r="R28" s="9">
        <f t="shared" si="1"/>
        <v>0</v>
      </c>
      <c r="S28" s="7"/>
    </row>
    <row r="29" spans="1:19" ht="15" x14ac:dyDescent="0.25">
      <c r="A29" s="15"/>
      <c r="B29" s="19"/>
      <c r="C29" s="19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  <c r="O29" s="9"/>
      <c r="P29" s="9">
        <f>Tabulka7[[#This Row],[cíl]]-Tabulka7[[#This Row],[start]]</f>
        <v>0</v>
      </c>
      <c r="Q29" s="9"/>
      <c r="R29" s="9">
        <f t="shared" si="1"/>
        <v>0</v>
      </c>
      <c r="S29" s="7"/>
    </row>
    <row r="30" spans="1:19" x14ac:dyDescent="0.2">
      <c r="A30" s="15"/>
      <c r="D30" s="8"/>
      <c r="E30" s="8"/>
      <c r="F30" s="8"/>
      <c r="G30" s="8"/>
      <c r="H30" s="8"/>
      <c r="I30" s="8"/>
      <c r="J30" s="8"/>
      <c r="K30" s="8"/>
      <c r="L30" s="8"/>
      <c r="M30" s="8"/>
      <c r="N30" s="9"/>
      <c r="O30" s="9"/>
      <c r="P30" s="9">
        <f>Tabulka7[[#This Row],[cíl]]-Tabulka7[[#This Row],[start]]</f>
        <v>0</v>
      </c>
      <c r="Q30" s="9"/>
      <c r="R30" s="9">
        <f t="shared" si="1"/>
        <v>0</v>
      </c>
      <c r="S30" s="7"/>
    </row>
    <row r="31" spans="1:19" ht="15" x14ac:dyDescent="0.25">
      <c r="A31" s="15"/>
      <c r="B31" s="19"/>
      <c r="C31" s="19"/>
      <c r="D31" s="8"/>
      <c r="E31" s="8"/>
      <c r="F31" s="8"/>
      <c r="G31" s="8"/>
      <c r="H31" s="8"/>
      <c r="I31" s="8"/>
      <c r="J31" s="8"/>
      <c r="K31" s="8"/>
      <c r="L31" s="8"/>
      <c r="M31" s="8"/>
      <c r="N31" s="9"/>
      <c r="O31" s="9"/>
      <c r="P31" s="9">
        <f>Tabulka7[[#This Row],[cíl]]-Tabulka7[[#This Row],[start]]</f>
        <v>0</v>
      </c>
      <c r="Q31" s="9"/>
      <c r="R31" s="9">
        <f t="shared" si="1"/>
        <v>0</v>
      </c>
      <c r="S31" s="7"/>
    </row>
    <row r="32" spans="1:19" ht="15" x14ac:dyDescent="0.25">
      <c r="A32" s="15"/>
      <c r="B32" s="19"/>
      <c r="C32" s="19"/>
      <c r="D32" s="8"/>
      <c r="E32" s="8"/>
      <c r="F32" s="8"/>
      <c r="G32" s="8"/>
      <c r="H32" s="8"/>
      <c r="I32" s="8"/>
      <c r="J32" s="8"/>
      <c r="K32" s="8"/>
      <c r="L32" s="8"/>
      <c r="M32" s="8"/>
      <c r="N32" s="9"/>
      <c r="O32" s="9"/>
      <c r="P32" s="9">
        <f>Tabulka7[[#This Row],[cíl]]-Tabulka7[[#This Row],[start]]</f>
        <v>0</v>
      </c>
      <c r="Q32" s="9"/>
      <c r="R32" s="9">
        <f t="shared" si="1"/>
        <v>0</v>
      </c>
      <c r="S32" s="7"/>
    </row>
    <row r="33" spans="1:19" x14ac:dyDescent="0.2">
      <c r="A33" s="15"/>
      <c r="D33" s="8"/>
      <c r="E33" s="8"/>
      <c r="F33" s="8"/>
      <c r="G33" s="8"/>
      <c r="H33" s="8"/>
      <c r="I33" s="8"/>
      <c r="J33" s="8"/>
      <c r="K33" s="8"/>
      <c r="L33" s="8"/>
      <c r="M33" s="8"/>
      <c r="N33" s="9"/>
      <c r="O33" s="9"/>
      <c r="P33" s="9">
        <f>Tabulka7[[#This Row],[cíl]]-Tabulka7[[#This Row],[start]]</f>
        <v>0</v>
      </c>
      <c r="Q33" s="9"/>
      <c r="R33" s="9">
        <f t="shared" si="1"/>
        <v>0</v>
      </c>
      <c r="S33" s="7"/>
    </row>
    <row r="34" spans="1:19" x14ac:dyDescent="0.2">
      <c r="A34" s="15"/>
      <c r="D34" s="8"/>
      <c r="E34" s="8"/>
      <c r="F34" s="8"/>
      <c r="G34" s="8"/>
      <c r="H34" s="8"/>
      <c r="I34" s="8"/>
      <c r="J34" s="8"/>
      <c r="K34" s="8"/>
      <c r="L34" s="8"/>
      <c r="M34" s="8"/>
      <c r="N34" s="9"/>
      <c r="O34" s="9"/>
      <c r="P34" s="9">
        <f>Tabulka7[[#This Row],[cíl]]-Tabulka7[[#This Row],[start]]</f>
        <v>0</v>
      </c>
      <c r="Q34" s="9"/>
      <c r="R34" s="9">
        <f t="shared" si="1"/>
        <v>0</v>
      </c>
      <c r="S34" s="7"/>
    </row>
    <row r="35" spans="1:19" x14ac:dyDescent="0.2">
      <c r="A35" s="15"/>
      <c r="B35" s="7"/>
      <c r="C35" s="7"/>
      <c r="D35" s="8"/>
      <c r="E35" s="8"/>
      <c r="F35" s="8"/>
      <c r="G35" s="8"/>
      <c r="H35" s="8"/>
      <c r="I35" s="8"/>
      <c r="J35" s="8"/>
      <c r="K35" s="8"/>
      <c r="L35" s="8"/>
      <c r="M35" s="8"/>
      <c r="N35" s="9"/>
      <c r="O35" s="9"/>
      <c r="P35" s="9"/>
      <c r="Q35" s="9"/>
      <c r="R35" s="9"/>
      <c r="S35" s="7"/>
    </row>
    <row r="36" spans="1:19" ht="15.75" x14ac:dyDescent="0.2">
      <c r="A36" s="8"/>
      <c r="B36" s="13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9"/>
      <c r="S36" s="7"/>
    </row>
    <row r="37" spans="1:19" ht="15.75" x14ac:dyDescent="0.2">
      <c r="A37" s="8"/>
      <c r="B37" s="13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9"/>
      <c r="S37" s="7"/>
    </row>
    <row r="38" spans="1:19" ht="15.75" x14ac:dyDescent="0.2">
      <c r="A38" s="8"/>
      <c r="B38" s="13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9"/>
      <c r="O38" s="9"/>
      <c r="P38" s="9"/>
      <c r="Q38" s="9"/>
      <c r="R38" s="9"/>
      <c r="S38" s="7"/>
    </row>
    <row r="39" spans="1:19" ht="15.75" x14ac:dyDescent="0.2">
      <c r="A39" s="8"/>
      <c r="B39" s="13"/>
      <c r="C39" s="7"/>
      <c r="D39" s="8"/>
      <c r="E39" s="8"/>
      <c r="F39" s="8"/>
      <c r="G39" s="8"/>
      <c r="H39" s="8"/>
      <c r="I39" s="8"/>
      <c r="J39" s="8"/>
      <c r="K39" s="8"/>
      <c r="L39" s="8"/>
      <c r="M39" s="8"/>
      <c r="N39" s="9"/>
      <c r="O39" s="9"/>
      <c r="P39" s="9"/>
      <c r="Q39" s="9"/>
      <c r="R39" s="9"/>
      <c r="S39" s="7"/>
    </row>
    <row r="40" spans="1:19" x14ac:dyDescent="0.2">
      <c r="A40" s="6"/>
      <c r="B40" s="6" t="s">
        <v>54</v>
      </c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9"/>
      <c r="O40" s="9"/>
      <c r="P40" s="9"/>
      <c r="Q40" s="9"/>
      <c r="R40" s="9"/>
      <c r="S40" s="11"/>
    </row>
    <row r="41" spans="1:19" x14ac:dyDescent="0.2">
      <c r="A41" s="8" t="s">
        <v>0</v>
      </c>
      <c r="B41" s="7" t="s">
        <v>1</v>
      </c>
      <c r="C41" s="7" t="s">
        <v>2</v>
      </c>
      <c r="D41" s="8" t="s">
        <v>3</v>
      </c>
      <c r="E41" s="8" t="s">
        <v>4</v>
      </c>
      <c r="F41" s="8" t="s">
        <v>5</v>
      </c>
      <c r="G41" s="8" t="s">
        <v>6</v>
      </c>
      <c r="H41" s="8" t="s">
        <v>7</v>
      </c>
      <c r="I41" s="8" t="s">
        <v>19</v>
      </c>
      <c r="J41" s="8" t="s">
        <v>8</v>
      </c>
      <c r="K41" s="8" t="s">
        <v>9</v>
      </c>
      <c r="L41" s="8" t="s">
        <v>10</v>
      </c>
      <c r="M41" s="8" t="s">
        <v>11</v>
      </c>
      <c r="N41" s="9" t="s">
        <v>12</v>
      </c>
      <c r="O41" s="9" t="s">
        <v>13</v>
      </c>
      <c r="P41" s="9" t="s">
        <v>14</v>
      </c>
      <c r="Q41" s="9" t="s">
        <v>15</v>
      </c>
      <c r="R41" s="9" t="s">
        <v>16</v>
      </c>
      <c r="S41" s="7"/>
    </row>
    <row r="42" spans="1:19" ht="15" x14ac:dyDescent="0.25">
      <c r="A42" s="15"/>
      <c r="B42" t="s">
        <v>44</v>
      </c>
      <c r="C42" s="19" t="s">
        <v>67</v>
      </c>
      <c r="D42" s="8"/>
      <c r="E42" s="8"/>
      <c r="F42" s="8"/>
      <c r="G42" s="8"/>
      <c r="H42" s="8"/>
      <c r="I42" s="8"/>
      <c r="J42" s="8"/>
      <c r="K42" s="8"/>
      <c r="L42" s="8"/>
      <c r="M42" s="8"/>
      <c r="N42" s="9"/>
      <c r="O42" s="9" t="e">
        <f>VLOOKUP(Tabulka20[[#This Row],[jméno, příjmení, rok narození]],#REF!,3,FALSE)</f>
        <v>#REF!</v>
      </c>
      <c r="P42" s="9" t="e">
        <f>Tabulka20[[#This Row],[cíl]]-Tabulka20[[#This Row],[start]]</f>
        <v>#REF!</v>
      </c>
      <c r="Q42" s="9"/>
      <c r="R42" s="9" t="e">
        <f>P42+TIME(0,M42,0)-Q42</f>
        <v>#REF!</v>
      </c>
      <c r="S42" s="7"/>
    </row>
    <row r="43" spans="1:19" x14ac:dyDescent="0.2">
      <c r="A43" s="15"/>
      <c r="B43" t="s">
        <v>45</v>
      </c>
      <c r="C43" t="s">
        <v>67</v>
      </c>
      <c r="D43" s="8"/>
      <c r="E43" s="8"/>
      <c r="F43" s="8"/>
      <c r="G43" s="8"/>
      <c r="H43" s="8"/>
      <c r="I43" s="8"/>
      <c r="J43" s="8"/>
      <c r="K43" s="8"/>
      <c r="L43" s="8"/>
      <c r="M43" s="8"/>
      <c r="N43" s="9"/>
      <c r="O43" s="9" t="e">
        <f>VLOOKUP(Tabulka20[[#This Row],[jméno, příjmení, rok narození]],#REF!,3,FALSE)</f>
        <v>#REF!</v>
      </c>
      <c r="P43" s="9" t="e">
        <f>Tabulka20[[#This Row],[cíl]]-Tabulka20[[#This Row],[start]]</f>
        <v>#REF!</v>
      </c>
      <c r="Q43" s="9"/>
      <c r="R43" s="9" t="e">
        <f>P43+TIME(0,M43,0)-Q43</f>
        <v>#REF!</v>
      </c>
      <c r="S43" s="7"/>
    </row>
    <row r="44" spans="1:19" ht="15" x14ac:dyDescent="0.25">
      <c r="A44" s="15"/>
      <c r="B44" s="19" t="s">
        <v>27</v>
      </c>
      <c r="C44" s="19" t="s">
        <v>66</v>
      </c>
      <c r="D44" s="8"/>
      <c r="E44" s="8"/>
      <c r="F44" s="8"/>
      <c r="G44" s="8"/>
      <c r="H44" s="8"/>
      <c r="I44" s="8"/>
      <c r="J44" s="8"/>
      <c r="K44" s="8"/>
      <c r="L44" s="8"/>
      <c r="M44" s="8"/>
      <c r="N44" s="9"/>
      <c r="O44" s="9" t="e">
        <f>VLOOKUP(Tabulka20[[#This Row],[jméno, příjmení, rok narození]],#REF!,3,FALSE)</f>
        <v>#REF!</v>
      </c>
      <c r="P44" s="9" t="e">
        <f>Tabulka20[[#This Row],[cíl]]-Tabulka20[[#This Row],[start]]</f>
        <v>#REF!</v>
      </c>
      <c r="Q44" s="9"/>
      <c r="R44" s="9" t="e">
        <f>P44+TIME(0,M44,0)-Q44</f>
        <v>#REF!</v>
      </c>
      <c r="S44" s="7"/>
    </row>
    <row r="45" spans="1:19" ht="15" x14ac:dyDescent="0.25">
      <c r="A45" s="15"/>
      <c r="B45" s="20" t="s">
        <v>21</v>
      </c>
      <c r="C45" s="19" t="s">
        <v>66</v>
      </c>
      <c r="D45" s="8"/>
      <c r="E45" s="8"/>
      <c r="F45" s="8"/>
      <c r="G45" s="8"/>
      <c r="H45" s="8"/>
      <c r="I45" s="8"/>
      <c r="J45" s="8"/>
      <c r="K45" s="8"/>
      <c r="L45" s="8"/>
      <c r="M45" s="8"/>
      <c r="N45" s="9"/>
      <c r="O45" s="9" t="e">
        <f>VLOOKUP(Tabulka20[[#This Row],[jméno, příjmení, rok narození]],#REF!,3,FALSE)</f>
        <v>#REF!</v>
      </c>
      <c r="P45" s="9" t="e">
        <f>Tabulka20[[#This Row],[cíl]]-Tabulka20[[#This Row],[start]]</f>
        <v>#REF!</v>
      </c>
      <c r="Q45" s="9"/>
      <c r="R45" s="9" t="e">
        <f>P45+TIME(0,M45,0)-Q45</f>
        <v>#REF!</v>
      </c>
      <c r="S45" s="7"/>
    </row>
    <row r="46" spans="1:19" ht="15" x14ac:dyDescent="0.25">
      <c r="A46" s="15"/>
      <c r="B46" t="s">
        <v>23</v>
      </c>
      <c r="C46" s="19" t="s">
        <v>66</v>
      </c>
      <c r="D46" s="8"/>
      <c r="E46" s="8"/>
      <c r="F46" s="8"/>
      <c r="G46" s="8"/>
      <c r="H46" s="8"/>
      <c r="I46" s="8"/>
      <c r="J46" s="8"/>
      <c r="K46" s="8"/>
      <c r="L46" s="8"/>
      <c r="M46" s="8"/>
      <c r="N46" s="9"/>
      <c r="O46" s="9" t="e">
        <f>VLOOKUP(Tabulka20[[#This Row],[jméno, příjmení, rok narození]],#REF!,3,FALSE)</f>
        <v>#REF!</v>
      </c>
      <c r="P46" s="9" t="e">
        <f>Tabulka20[[#This Row],[cíl]]-Tabulka20[[#This Row],[start]]</f>
        <v>#REF!</v>
      </c>
      <c r="Q46" s="9"/>
      <c r="R46" s="9" t="e">
        <f>P46+TIME(0,M46,0)-Q46</f>
        <v>#REF!</v>
      </c>
      <c r="S46" s="7"/>
    </row>
    <row r="47" spans="1:19" ht="15" x14ac:dyDescent="0.25">
      <c r="A47" s="15"/>
      <c r="B47" s="20" t="s">
        <v>35</v>
      </c>
      <c r="C47" s="19" t="s">
        <v>18</v>
      </c>
      <c r="D47" s="8"/>
      <c r="E47" s="8"/>
      <c r="F47" s="8"/>
      <c r="G47" s="8"/>
      <c r="H47" s="8"/>
      <c r="I47" s="8"/>
      <c r="J47" s="8"/>
      <c r="K47" s="8"/>
      <c r="L47" s="8"/>
      <c r="M47" s="8"/>
      <c r="N47" s="9"/>
      <c r="O47" s="9"/>
      <c r="P47" s="9"/>
      <c r="Q47" s="9"/>
      <c r="R47" s="9"/>
      <c r="S47" s="7"/>
    </row>
    <row r="48" spans="1:19" ht="15" x14ac:dyDescent="0.25">
      <c r="A48" s="15"/>
      <c r="B48" s="20"/>
      <c r="C48" s="19"/>
      <c r="D48" s="8"/>
      <c r="E48" s="8"/>
      <c r="F48" s="8"/>
      <c r="G48" s="8"/>
      <c r="H48" s="8"/>
      <c r="I48" s="8"/>
      <c r="J48" s="8"/>
      <c r="K48" s="8"/>
      <c r="L48" s="8"/>
      <c r="M48" s="8"/>
      <c r="N48" s="9"/>
      <c r="O48" s="9"/>
      <c r="P48" s="9"/>
      <c r="Q48" s="9"/>
      <c r="R48" s="9"/>
      <c r="S48" s="7"/>
    </row>
    <row r="49" spans="1:19" ht="15" x14ac:dyDescent="0.25">
      <c r="A49" s="15"/>
      <c r="B49" s="20"/>
      <c r="C49" s="19"/>
      <c r="D49" s="8"/>
      <c r="E49" s="8"/>
      <c r="F49" s="8"/>
      <c r="G49" s="8"/>
      <c r="H49" s="8"/>
      <c r="I49" s="8"/>
      <c r="J49" s="8"/>
      <c r="K49" s="8"/>
      <c r="L49" s="8"/>
      <c r="M49" s="8"/>
      <c r="N49" s="9"/>
      <c r="O49" s="9"/>
      <c r="P49" s="9"/>
      <c r="Q49" s="9"/>
      <c r="R49" s="9"/>
      <c r="S49" s="7"/>
    </row>
    <row r="50" spans="1:19" x14ac:dyDescent="0.2">
      <c r="A50" s="8"/>
      <c r="B50" s="7"/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9"/>
      <c r="S50" s="11"/>
    </row>
    <row r="51" spans="1:19" x14ac:dyDescent="0.2">
      <c r="A51" s="6"/>
      <c r="B51" s="6" t="s">
        <v>55</v>
      </c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9"/>
      <c r="O51" s="9"/>
      <c r="P51" s="9"/>
      <c r="Q51" s="9"/>
      <c r="R51" s="9"/>
      <c r="S51" s="7"/>
    </row>
    <row r="52" spans="1:19" x14ac:dyDescent="0.2">
      <c r="A52" s="8" t="s">
        <v>0</v>
      </c>
      <c r="B52" s="7" t="s">
        <v>1</v>
      </c>
      <c r="C52" s="7" t="s">
        <v>2</v>
      </c>
      <c r="D52" s="8" t="s">
        <v>3</v>
      </c>
      <c r="E52" s="8" t="s">
        <v>4</v>
      </c>
      <c r="F52" s="8" t="s">
        <v>5</v>
      </c>
      <c r="G52" s="8" t="s">
        <v>6</v>
      </c>
      <c r="H52" s="8" t="s">
        <v>7</v>
      </c>
      <c r="I52" s="8" t="s">
        <v>19</v>
      </c>
      <c r="J52" s="8" t="s">
        <v>8</v>
      </c>
      <c r="K52" s="8" t="s">
        <v>9</v>
      </c>
      <c r="L52" s="8" t="s">
        <v>10</v>
      </c>
      <c r="M52" s="8" t="s">
        <v>11</v>
      </c>
      <c r="N52" s="9" t="s">
        <v>12</v>
      </c>
      <c r="O52" s="9" t="s">
        <v>13</v>
      </c>
      <c r="P52" s="9" t="s">
        <v>14</v>
      </c>
      <c r="Q52" s="9" t="s">
        <v>15</v>
      </c>
      <c r="R52" s="9" t="s">
        <v>16</v>
      </c>
      <c r="S52" s="7"/>
    </row>
    <row r="53" spans="1:19" ht="15" x14ac:dyDescent="0.25">
      <c r="A53" s="15"/>
      <c r="B53" s="19" t="s">
        <v>72</v>
      </c>
      <c r="C53" s="19" t="s">
        <v>66</v>
      </c>
      <c r="D53" s="8"/>
      <c r="E53" s="8"/>
      <c r="F53" s="8"/>
      <c r="G53" s="8"/>
      <c r="H53" s="8"/>
      <c r="I53" s="8"/>
      <c r="J53" s="8"/>
      <c r="K53" s="8"/>
      <c r="L53" s="8"/>
      <c r="M53" s="8"/>
      <c r="N53" s="9"/>
      <c r="O53" s="9" t="e">
        <f>VLOOKUP(Tabulka8[[#This Row],[jméno, příjmení, rok narození]],#REF!,3,FALSE)</f>
        <v>#REF!</v>
      </c>
      <c r="P53" s="9" t="e">
        <f>Tabulka8[[#This Row],[cíl]]-Tabulka8[[#This Row],[start]]</f>
        <v>#REF!</v>
      </c>
      <c r="Q53" s="9"/>
      <c r="R53" s="9" t="e">
        <f t="shared" ref="R53:R58" si="2">P53+TIME(0,M53,0)-Q53</f>
        <v>#REF!</v>
      </c>
      <c r="S53" s="8"/>
    </row>
    <row r="54" spans="1:19" ht="15" x14ac:dyDescent="0.25">
      <c r="A54" s="15"/>
      <c r="B54" s="19" t="s">
        <v>25</v>
      </c>
      <c r="C54" s="19" t="s">
        <v>66</v>
      </c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 t="e">
        <f>VLOOKUP(Tabulka8[[#This Row],[jméno, příjmení, rok narození]],#REF!,3,FALSE)</f>
        <v>#REF!</v>
      </c>
      <c r="P54" s="9" t="e">
        <f>Tabulka8[[#This Row],[cíl]]-Tabulka8[[#This Row],[start]]</f>
        <v>#REF!</v>
      </c>
      <c r="Q54" s="9"/>
      <c r="R54" s="9" t="e">
        <f t="shared" si="2"/>
        <v>#REF!</v>
      </c>
      <c r="S54" s="11"/>
    </row>
    <row r="55" spans="1:19" ht="15" x14ac:dyDescent="0.25">
      <c r="A55" s="15"/>
      <c r="B55" s="19" t="s">
        <v>48</v>
      </c>
      <c r="C55" s="19" t="s">
        <v>66</v>
      </c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 t="e">
        <f>VLOOKUP(Tabulka8[[#This Row],[jméno, příjmení, rok narození]],#REF!,3,FALSE)</f>
        <v>#REF!</v>
      </c>
      <c r="P55" s="9" t="e">
        <f>Tabulka8[[#This Row],[cíl]]-Tabulka8[[#This Row],[start]]</f>
        <v>#REF!</v>
      </c>
      <c r="Q55" s="9"/>
      <c r="R55" s="9" t="e">
        <f t="shared" si="2"/>
        <v>#REF!</v>
      </c>
      <c r="S55" s="11"/>
    </row>
    <row r="56" spans="1:19" x14ac:dyDescent="0.2">
      <c r="A56" s="15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  <c r="O56" s="9"/>
      <c r="P56" s="9">
        <f>Tabulka8[[#This Row],[cíl]]-Tabulka8[[#This Row],[start]]</f>
        <v>0</v>
      </c>
      <c r="Q56" s="9"/>
      <c r="R56" s="9">
        <f t="shared" si="2"/>
        <v>0</v>
      </c>
      <c r="S56" s="11"/>
    </row>
    <row r="57" spans="1:19" ht="15" x14ac:dyDescent="0.25">
      <c r="A57" s="15"/>
      <c r="B57" s="19"/>
      <c r="C57" s="19"/>
      <c r="D57" s="8"/>
      <c r="E57" s="8"/>
      <c r="F57" s="8"/>
      <c r="G57" s="8"/>
      <c r="H57" s="8"/>
      <c r="I57" s="8"/>
      <c r="J57" s="8"/>
      <c r="K57" s="8"/>
      <c r="L57" s="8"/>
      <c r="M57" s="8"/>
      <c r="N57" s="9"/>
      <c r="O57" s="9"/>
      <c r="P57" s="9">
        <f>Tabulka8[[#This Row],[cíl]]-Tabulka8[[#This Row],[start]]</f>
        <v>0</v>
      </c>
      <c r="Q57" s="9"/>
      <c r="R57" s="9">
        <f t="shared" si="2"/>
        <v>0</v>
      </c>
      <c r="S57" s="11"/>
    </row>
    <row r="58" spans="1:19" ht="15" x14ac:dyDescent="0.25">
      <c r="A58" s="15"/>
      <c r="B58" s="19"/>
      <c r="C58" s="19"/>
      <c r="D58" s="8"/>
      <c r="E58" s="8"/>
      <c r="F58" s="8"/>
      <c r="G58" s="8"/>
      <c r="H58" s="8"/>
      <c r="I58" s="8"/>
      <c r="J58" s="8"/>
      <c r="K58" s="8"/>
      <c r="L58" s="8"/>
      <c r="M58" s="8"/>
      <c r="N58" s="9"/>
      <c r="O58" s="9"/>
      <c r="P58" s="9">
        <f>Tabulka8[[#This Row],[cíl]]-Tabulka8[[#This Row],[start]]</f>
        <v>0</v>
      </c>
      <c r="Q58" s="9"/>
      <c r="R58" s="9">
        <f t="shared" si="2"/>
        <v>0</v>
      </c>
      <c r="S58" s="11"/>
    </row>
    <row r="59" spans="1:19" ht="15" x14ac:dyDescent="0.25">
      <c r="A59" s="15"/>
      <c r="B59" s="19"/>
      <c r="C59" s="19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9"/>
      <c r="S59" s="11"/>
    </row>
    <row r="60" spans="1:19" x14ac:dyDescent="0.2">
      <c r="A60" s="15"/>
      <c r="B60" s="7"/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9"/>
      <c r="Q60" s="9"/>
      <c r="R60" s="9"/>
      <c r="S60" s="11"/>
    </row>
    <row r="61" spans="1:19" x14ac:dyDescent="0.2">
      <c r="A61" s="8"/>
      <c r="C61" s="7"/>
      <c r="D61" s="8"/>
      <c r="E61" s="8"/>
      <c r="F61" s="8"/>
      <c r="G61" s="8"/>
      <c r="H61" s="8"/>
      <c r="I61" s="8"/>
      <c r="J61" s="8"/>
      <c r="K61" s="8"/>
      <c r="L61" s="8"/>
      <c r="M61" s="8"/>
      <c r="N61" s="9"/>
      <c r="O61" s="9"/>
      <c r="P61" s="9"/>
      <c r="Q61" s="9"/>
      <c r="R61" s="9"/>
      <c r="S61" s="11"/>
    </row>
    <row r="62" spans="1:19" x14ac:dyDescent="0.2">
      <c r="A62" s="6"/>
      <c r="B62" s="6" t="s">
        <v>56</v>
      </c>
      <c r="C62" s="7"/>
      <c r="D62" s="8"/>
      <c r="E62" s="8"/>
      <c r="F62" s="8"/>
      <c r="G62" s="8"/>
      <c r="H62" s="8"/>
      <c r="I62" s="8"/>
      <c r="J62" s="8"/>
      <c r="K62" s="8"/>
      <c r="L62" s="8"/>
      <c r="M62" s="8"/>
      <c r="N62" s="9"/>
      <c r="O62" s="9"/>
      <c r="P62" s="9"/>
      <c r="Q62" s="9"/>
      <c r="R62" s="9"/>
      <c r="S62" s="11"/>
    </row>
    <row r="63" spans="1:19" x14ac:dyDescent="0.2">
      <c r="A63" s="8" t="s">
        <v>0</v>
      </c>
      <c r="B63" s="7" t="s">
        <v>1</v>
      </c>
      <c r="C63" s="7" t="s">
        <v>2</v>
      </c>
      <c r="D63" s="8" t="s">
        <v>3</v>
      </c>
      <c r="E63" s="8" t="s">
        <v>4</v>
      </c>
      <c r="F63" s="8" t="s">
        <v>5</v>
      </c>
      <c r="G63" s="8" t="s">
        <v>6</v>
      </c>
      <c r="H63" s="8" t="s">
        <v>7</v>
      </c>
      <c r="I63" s="8" t="s">
        <v>19</v>
      </c>
      <c r="J63" s="8" t="s">
        <v>8</v>
      </c>
      <c r="K63" s="8" t="s">
        <v>9</v>
      </c>
      <c r="L63" s="8" t="s">
        <v>10</v>
      </c>
      <c r="M63" s="8" t="s">
        <v>11</v>
      </c>
      <c r="N63" s="9" t="s">
        <v>12</v>
      </c>
      <c r="O63" s="9" t="s">
        <v>13</v>
      </c>
      <c r="P63" s="9" t="s">
        <v>14</v>
      </c>
      <c r="Q63" s="9" t="s">
        <v>15</v>
      </c>
      <c r="R63" s="9" t="s">
        <v>16</v>
      </c>
      <c r="S63" s="7"/>
    </row>
    <row r="64" spans="1:19" ht="15" x14ac:dyDescent="0.25">
      <c r="A64" s="15"/>
      <c r="B64" s="19"/>
      <c r="C64" s="19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>
        <f>Tabulka9[[#This Row],[cíl]]-Tabulka9[[#This Row],[start]]</f>
        <v>0</v>
      </c>
      <c r="Q64" s="9"/>
      <c r="R64" s="9">
        <f>P64+TIME(0,M64,0)-Q64</f>
        <v>0</v>
      </c>
      <c r="S64" s="7"/>
    </row>
    <row r="65" spans="1:19" x14ac:dyDescent="0.2">
      <c r="A65" s="15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>
        <f>Tabulka9[[#This Row],[cíl]]-Tabulka9[[#This Row],[start]]</f>
        <v>0</v>
      </c>
      <c r="Q65" s="9"/>
      <c r="R65" s="9">
        <f>P65+TIME(0,M65,0)-Q65</f>
        <v>0</v>
      </c>
      <c r="S65" s="7"/>
    </row>
    <row r="66" spans="1:19" ht="15" x14ac:dyDescent="0.25">
      <c r="A66" s="15"/>
      <c r="B66" s="19"/>
      <c r="C66" s="19"/>
      <c r="D66" s="8"/>
      <c r="E66" s="8"/>
      <c r="F66" s="8"/>
      <c r="G66" s="8"/>
      <c r="H66" s="8"/>
      <c r="I66" s="8"/>
      <c r="J66" s="8"/>
      <c r="K66" s="8"/>
      <c r="L66" s="8"/>
      <c r="M66" s="8"/>
      <c r="N66" s="9"/>
      <c r="O66" s="9"/>
      <c r="P66" s="9">
        <f>Tabulka9[[#This Row],[cíl]]-Tabulka9[[#This Row],[start]]</f>
        <v>0</v>
      </c>
      <c r="Q66" s="9"/>
      <c r="R66" s="9">
        <f>P66+TIME(0,M66,0)-Q66</f>
        <v>0</v>
      </c>
      <c r="S66" s="7"/>
    </row>
    <row r="67" spans="1:19" ht="15" x14ac:dyDescent="0.25">
      <c r="A67" s="15"/>
      <c r="B67" s="19"/>
      <c r="C67" s="19"/>
      <c r="D67" s="8"/>
      <c r="E67" s="8"/>
      <c r="F67" s="8"/>
      <c r="G67" s="8"/>
      <c r="H67" s="8"/>
      <c r="I67" s="8"/>
      <c r="J67" s="8"/>
      <c r="K67" s="8"/>
      <c r="L67" s="8"/>
      <c r="M67" s="8"/>
      <c r="N67" s="9"/>
      <c r="O67" s="9"/>
      <c r="P67" s="9"/>
      <c r="Q67" s="9"/>
      <c r="R67" s="9"/>
      <c r="S67" s="7"/>
    </row>
    <row r="68" spans="1:19" ht="15" x14ac:dyDescent="0.25">
      <c r="A68" s="15"/>
      <c r="B68" s="19"/>
      <c r="C68" s="19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9"/>
      <c r="S68" s="7"/>
    </row>
    <row r="69" spans="1:19" ht="15" x14ac:dyDescent="0.25">
      <c r="A69" s="15"/>
      <c r="B69" s="19"/>
      <c r="C69" s="19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9"/>
      <c r="S69" s="7"/>
    </row>
    <row r="70" spans="1:19" x14ac:dyDescent="0.2">
      <c r="A70" s="15"/>
      <c r="B70" s="7"/>
      <c r="C70" s="7"/>
      <c r="D70" s="8"/>
      <c r="E70" s="8"/>
      <c r="F70" s="8"/>
      <c r="G70" s="8"/>
      <c r="H70" s="8"/>
      <c r="I70" s="8"/>
      <c r="J70" s="8"/>
      <c r="K70" s="8"/>
      <c r="L70" s="8"/>
      <c r="M70" s="8"/>
      <c r="N70" s="9"/>
      <c r="O70" s="9"/>
      <c r="P70" s="9"/>
      <c r="Q70" s="9"/>
      <c r="R70" s="9"/>
      <c r="S70" s="7"/>
    </row>
    <row r="71" spans="1:19" x14ac:dyDescent="0.2">
      <c r="A71" s="8"/>
      <c r="B71" s="7"/>
      <c r="C71" s="7"/>
      <c r="D71" s="8"/>
      <c r="E71" s="8"/>
      <c r="F71" s="8"/>
      <c r="G71" s="8"/>
      <c r="H71" s="8"/>
      <c r="I71" s="8"/>
      <c r="J71" s="8"/>
      <c r="K71" s="8"/>
      <c r="L71" s="8"/>
      <c r="M71" s="8"/>
      <c r="N71" s="9"/>
      <c r="O71" s="9"/>
      <c r="P71" s="9"/>
      <c r="Q71" s="9"/>
      <c r="R71" s="9"/>
      <c r="S71" s="11"/>
    </row>
    <row r="72" spans="1:19" x14ac:dyDescent="0.2">
      <c r="A72"/>
      <c r="B72" s="17" t="s">
        <v>57</v>
      </c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 s="11"/>
    </row>
    <row r="73" spans="1:19" x14ac:dyDescent="0.2">
      <c r="A73" s="16" t="s">
        <v>0</v>
      </c>
      <c r="B73" t="s">
        <v>1</v>
      </c>
      <c r="C73" t="s">
        <v>2</v>
      </c>
      <c r="D73" t="s">
        <v>3</v>
      </c>
      <c r="E73" t="s">
        <v>4</v>
      </c>
      <c r="F73" t="s">
        <v>5</v>
      </c>
      <c r="G73" t="s">
        <v>6</v>
      </c>
      <c r="H73" t="s">
        <v>7</v>
      </c>
      <c r="I73" t="s">
        <v>19</v>
      </c>
      <c r="J73" t="s">
        <v>8</v>
      </c>
      <c r="K73" t="s">
        <v>9</v>
      </c>
      <c r="L73" t="s">
        <v>10</v>
      </c>
      <c r="M73" t="s">
        <v>11</v>
      </c>
      <c r="N73" t="s">
        <v>12</v>
      </c>
      <c r="O73" t="s">
        <v>13</v>
      </c>
      <c r="P73" t="s">
        <v>14</v>
      </c>
      <c r="Q73" t="s">
        <v>15</v>
      </c>
      <c r="R73" t="s">
        <v>16</v>
      </c>
      <c r="S73" s="11"/>
    </row>
    <row r="74" spans="1:19" x14ac:dyDescent="0.2">
      <c r="A74" s="18"/>
      <c r="B74" t="s">
        <v>51</v>
      </c>
      <c r="C74" t="s">
        <v>67</v>
      </c>
      <c r="D74"/>
      <c r="E74"/>
      <c r="F74"/>
      <c r="G74"/>
      <c r="H74"/>
      <c r="I74"/>
      <c r="J74"/>
      <c r="K74"/>
      <c r="L74"/>
      <c r="M74"/>
      <c r="N74" s="9"/>
      <c r="O74" s="9" t="e">
        <f>VLOOKUP(Tabulka19[[#This Row],[jméno, příjmení, rok narození]],#REF!,3,FALSE)</f>
        <v>#REF!</v>
      </c>
      <c r="P74" s="9" t="e">
        <f>Tabulka19[[#This Row],[cíl]]-Tabulka19[[#This Row],[start]]</f>
        <v>#REF!</v>
      </c>
      <c r="Q74"/>
      <c r="R74" s="9" t="e">
        <f>P74+TIME(0,M74,0)-Q74</f>
        <v>#REF!</v>
      </c>
      <c r="S74" s="11"/>
    </row>
    <row r="75" spans="1:19" ht="15" x14ac:dyDescent="0.25">
      <c r="A75" s="18"/>
      <c r="B75" s="19" t="s">
        <v>30</v>
      </c>
      <c r="C75" s="19" t="s">
        <v>66</v>
      </c>
      <c r="D75"/>
      <c r="E75"/>
      <c r="F75"/>
      <c r="G75"/>
      <c r="H75"/>
      <c r="I75"/>
      <c r="J75"/>
      <c r="K75"/>
      <c r="L75"/>
      <c r="M75"/>
      <c r="N75" s="9"/>
      <c r="O75" s="9" t="e">
        <f>VLOOKUP(Tabulka19[[#This Row],[jméno, příjmení, rok narození]],#REF!,3,FALSE)</f>
        <v>#REF!</v>
      </c>
      <c r="P75" s="9" t="e">
        <f>Tabulka19[[#This Row],[cíl]]-Tabulka19[[#This Row],[start]]</f>
        <v>#REF!</v>
      </c>
      <c r="Q75"/>
      <c r="R75" s="9" t="e">
        <f>P75+TIME(0,M75,0)-Q75</f>
        <v>#REF!</v>
      </c>
      <c r="S75" s="11"/>
    </row>
    <row r="76" spans="1:19" ht="15" x14ac:dyDescent="0.25">
      <c r="A76" s="18"/>
      <c r="B76" s="19" t="s">
        <v>28</v>
      </c>
      <c r="C76" s="19" t="s">
        <v>66</v>
      </c>
      <c r="D76"/>
      <c r="E76"/>
      <c r="F76"/>
      <c r="G76"/>
      <c r="H76"/>
      <c r="I76"/>
      <c r="J76"/>
      <c r="K76"/>
      <c r="L76"/>
      <c r="M76"/>
      <c r="N76" s="9"/>
      <c r="O76" s="9" t="e">
        <f>VLOOKUP(Tabulka19[[#This Row],[jméno, příjmení, rok narození]],#REF!,3,FALSE)</f>
        <v>#REF!</v>
      </c>
      <c r="P76" s="9" t="e">
        <f>Tabulka19[[#This Row],[cíl]]-Tabulka19[[#This Row],[start]]</f>
        <v>#REF!</v>
      </c>
      <c r="Q76" s="22"/>
      <c r="R76" s="9" t="e">
        <f>P76+TIME(0,M76,0)-Q76</f>
        <v>#REF!</v>
      </c>
      <c r="S76" s="11"/>
    </row>
    <row r="77" spans="1:19" ht="15" x14ac:dyDescent="0.25">
      <c r="A77" s="18"/>
      <c r="B77" s="19" t="s">
        <v>73</v>
      </c>
      <c r="C77" s="19" t="s">
        <v>66</v>
      </c>
      <c r="D77"/>
      <c r="E77"/>
      <c r="F77"/>
      <c r="G77"/>
      <c r="H77"/>
      <c r="I77"/>
      <c r="J77"/>
      <c r="K77"/>
      <c r="L77"/>
      <c r="M77"/>
      <c r="N77" s="9"/>
      <c r="O77" s="9" t="e">
        <f>VLOOKUP(Tabulka19[[#This Row],[jméno, příjmení, rok narození]],#REF!,3,FALSE)</f>
        <v>#REF!</v>
      </c>
      <c r="P77" s="9" t="e">
        <f>Tabulka19[[#This Row],[cíl]]-Tabulka19[[#This Row],[start]]</f>
        <v>#REF!</v>
      </c>
      <c r="Q77" s="22"/>
      <c r="R77" s="9" t="e">
        <f>P77+TIME(0,M77,0)-Q77</f>
        <v>#REF!</v>
      </c>
      <c r="S77" s="11"/>
    </row>
    <row r="78" spans="1:19" x14ac:dyDescent="0.2">
      <c r="A78" s="18"/>
      <c r="B78" t="s">
        <v>47</v>
      </c>
      <c r="C78" t="s">
        <v>18</v>
      </c>
      <c r="D78"/>
      <c r="E78"/>
      <c r="F78"/>
      <c r="G78"/>
      <c r="H78"/>
      <c r="I78"/>
      <c r="J78"/>
      <c r="K78"/>
      <c r="L78"/>
      <c r="M78"/>
      <c r="N78" s="9"/>
      <c r="O78" s="9" t="e">
        <f>VLOOKUP(Tabulka19[[#This Row],[jméno, příjmení, rok narození]],#REF!,3,FALSE)</f>
        <v>#REF!</v>
      </c>
      <c r="P78" s="9" t="e">
        <f>Tabulka19[[#This Row],[cíl]]-Tabulka19[[#This Row],[start]]</f>
        <v>#REF!</v>
      </c>
      <c r="Q78"/>
      <c r="R78" s="9" t="e">
        <f>P78+TIME(0,M78,0)-Q78</f>
        <v>#REF!</v>
      </c>
      <c r="S78" s="11"/>
    </row>
    <row r="79" spans="1:19" ht="15" x14ac:dyDescent="0.25">
      <c r="A79" s="18"/>
      <c r="B79" s="19"/>
      <c r="C79" s="19"/>
      <c r="D79"/>
      <c r="E79"/>
      <c r="F79"/>
      <c r="G79"/>
      <c r="H79"/>
      <c r="I79"/>
      <c r="J79"/>
      <c r="K79"/>
      <c r="L79"/>
      <c r="M79"/>
      <c r="N79" s="9"/>
      <c r="O79" s="9"/>
      <c r="P79" s="9"/>
      <c r="Q79"/>
      <c r="R79" s="9"/>
      <c r="S79" s="11"/>
    </row>
    <row r="80" spans="1:19" ht="15" x14ac:dyDescent="0.25">
      <c r="A80" s="18"/>
      <c r="B80" s="19"/>
      <c r="C80" s="19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/>
      <c r="R80" s="9"/>
      <c r="S80" s="11"/>
    </row>
    <row r="81" spans="1:19" x14ac:dyDescent="0.2">
      <c r="A81" s="8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/>
      <c r="R81" s="9"/>
      <c r="S81" s="8"/>
    </row>
    <row r="82" spans="1:19" x14ac:dyDescent="0.2">
      <c r="A82" s="6"/>
      <c r="B82" s="6" t="s">
        <v>58</v>
      </c>
      <c r="C82" s="7"/>
      <c r="D82" s="8"/>
      <c r="E82" s="8"/>
      <c r="F82" s="8"/>
      <c r="G82" s="8"/>
      <c r="H82" s="8"/>
      <c r="I82" s="8"/>
      <c r="J82" s="8"/>
      <c r="K82" s="8"/>
      <c r="L82" s="8"/>
      <c r="M82" s="8"/>
      <c r="N82" s="9"/>
      <c r="O82" s="9"/>
      <c r="P82" s="9"/>
      <c r="Q82" s="9"/>
      <c r="R82" s="9"/>
      <c r="S82" s="8"/>
    </row>
    <row r="83" spans="1:19" x14ac:dyDescent="0.2">
      <c r="A83" s="8" t="s">
        <v>0</v>
      </c>
      <c r="B83" s="7" t="s">
        <v>1</v>
      </c>
      <c r="C83" s="7" t="s">
        <v>2</v>
      </c>
      <c r="D83" s="8" t="s">
        <v>3</v>
      </c>
      <c r="E83" s="8" t="s">
        <v>4</v>
      </c>
      <c r="F83" s="8" t="s">
        <v>5</v>
      </c>
      <c r="G83" s="8" t="s">
        <v>6</v>
      </c>
      <c r="H83" s="8" t="s">
        <v>7</v>
      </c>
      <c r="I83" s="8" t="s">
        <v>19</v>
      </c>
      <c r="J83" s="8" t="s">
        <v>8</v>
      </c>
      <c r="K83" s="8" t="s">
        <v>9</v>
      </c>
      <c r="L83" s="8" t="s">
        <v>10</v>
      </c>
      <c r="M83" s="8" t="s">
        <v>11</v>
      </c>
      <c r="N83" s="9" t="s">
        <v>12</v>
      </c>
      <c r="O83" s="9" t="s">
        <v>13</v>
      </c>
      <c r="P83" s="9" t="s">
        <v>14</v>
      </c>
      <c r="Q83" s="9" t="s">
        <v>15</v>
      </c>
      <c r="R83" s="9" t="s">
        <v>16</v>
      </c>
      <c r="S83" s="8"/>
    </row>
    <row r="84" spans="1:19" ht="15" x14ac:dyDescent="0.25">
      <c r="A84" s="15"/>
      <c r="B84" s="20" t="s">
        <v>93</v>
      </c>
      <c r="C84" s="19" t="s">
        <v>67</v>
      </c>
      <c r="D84" s="8"/>
      <c r="E84" s="8"/>
      <c r="F84" s="8"/>
      <c r="G84" s="8"/>
      <c r="H84" s="8"/>
      <c r="I84" s="8"/>
      <c r="J84" s="8"/>
      <c r="K84" s="8"/>
      <c r="L84" s="8"/>
      <c r="M84" s="8"/>
      <c r="N84" s="9"/>
      <c r="O84" s="9" t="e">
        <f>VLOOKUP(Tabulka11[[#This Row],[jméno, příjmení, rok narození]],#REF!,3,FALSE)</f>
        <v>#REF!</v>
      </c>
      <c r="P84" s="9" t="e">
        <f>Tabulka11[[#This Row],[cíl]]-Tabulka11[[#This Row],[start]]</f>
        <v>#REF!</v>
      </c>
      <c r="Q84" s="9"/>
      <c r="R84" s="9" t="e">
        <f>P84+TIME(0,M84,0)-Q84</f>
        <v>#REF!</v>
      </c>
      <c r="S84" s="8"/>
    </row>
    <row r="85" spans="1:19" ht="15" x14ac:dyDescent="0.25">
      <c r="A85" s="15"/>
      <c r="B85" s="20" t="s">
        <v>29</v>
      </c>
      <c r="C85" s="19" t="s">
        <v>66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9"/>
      <c r="O85" s="9" t="e">
        <f>VLOOKUP(Tabulka11[[#This Row],[jméno, příjmení, rok narození]],#REF!,3,FALSE)</f>
        <v>#REF!</v>
      </c>
      <c r="P85" s="9" t="e">
        <f>Tabulka11[[#This Row],[cíl]]-Tabulka11[[#This Row],[start]]</f>
        <v>#REF!</v>
      </c>
      <c r="Q85" s="9"/>
      <c r="R85" s="9" t="e">
        <f>P85+TIME(0,M85,0)-Q85</f>
        <v>#REF!</v>
      </c>
      <c r="S85" s="8"/>
    </row>
    <row r="86" spans="1:19" ht="15" x14ac:dyDescent="0.25">
      <c r="A86" s="15"/>
      <c r="B86" s="20"/>
      <c r="C86" s="19"/>
      <c r="D86" s="8"/>
      <c r="E86" s="8"/>
      <c r="F86" s="8"/>
      <c r="G86" s="8"/>
      <c r="H86" s="8"/>
      <c r="I86" s="8"/>
      <c r="J86" s="8"/>
      <c r="K86" s="8"/>
      <c r="L86" s="8"/>
      <c r="M86" s="8"/>
      <c r="N86" s="9"/>
      <c r="O86" s="9"/>
      <c r="P86" s="9"/>
      <c r="Q86" s="9"/>
      <c r="R86" s="9"/>
      <c r="S86" s="8"/>
    </row>
    <row r="87" spans="1:19" ht="15" x14ac:dyDescent="0.25">
      <c r="A87" s="15"/>
      <c r="B87" s="20"/>
      <c r="C87" s="19"/>
      <c r="D87" s="8"/>
      <c r="E87" s="8"/>
      <c r="F87" s="8"/>
      <c r="G87" s="8"/>
      <c r="H87" s="8"/>
      <c r="I87" s="8"/>
      <c r="J87" s="8"/>
      <c r="K87" s="8"/>
      <c r="L87" s="8"/>
      <c r="M87" s="8"/>
      <c r="N87" s="9"/>
      <c r="O87" s="9"/>
      <c r="P87" s="9"/>
      <c r="Q87" s="9"/>
      <c r="R87" s="9"/>
      <c r="S87" s="8"/>
    </row>
    <row r="88" spans="1:19" ht="15" x14ac:dyDescent="0.25">
      <c r="A88" s="8"/>
      <c r="B88" s="20"/>
      <c r="C88" s="19"/>
      <c r="D88" s="8"/>
      <c r="E88" s="8"/>
      <c r="F88" s="8"/>
      <c r="G88" s="8"/>
      <c r="H88" s="8"/>
      <c r="I88" s="8"/>
      <c r="J88" s="8"/>
      <c r="K88" s="8"/>
      <c r="L88" s="8"/>
      <c r="M88" s="8"/>
      <c r="N88" s="9"/>
      <c r="O88" s="9"/>
      <c r="P88" s="9"/>
      <c r="Q88" s="9"/>
      <c r="R88" s="9"/>
      <c r="S88" s="8"/>
    </row>
    <row r="89" spans="1:19" ht="15" x14ac:dyDescent="0.25">
      <c r="A89" s="8"/>
      <c r="B89" s="20"/>
      <c r="C89" s="19"/>
      <c r="D89" s="8"/>
      <c r="E89" s="8"/>
      <c r="F89" s="8"/>
      <c r="G89" s="8"/>
      <c r="H89" s="8"/>
      <c r="I89" s="8"/>
      <c r="J89" s="8"/>
      <c r="K89" s="8"/>
      <c r="L89" s="8"/>
      <c r="M89" s="8"/>
      <c r="N89" s="9"/>
      <c r="O89" s="9"/>
      <c r="P89" s="9"/>
      <c r="Q89" s="9"/>
      <c r="R89" s="9"/>
      <c r="S89" s="8"/>
    </row>
    <row r="90" spans="1:19" ht="15" x14ac:dyDescent="0.25">
      <c r="A90" s="8"/>
      <c r="B90" s="20"/>
      <c r="C90" s="19"/>
      <c r="D90" s="8"/>
      <c r="E90" s="8"/>
      <c r="F90" s="8"/>
      <c r="G90" s="8"/>
      <c r="H90" s="8"/>
      <c r="I90" s="8"/>
      <c r="J90" s="8"/>
      <c r="K90" s="8"/>
      <c r="L90" s="8"/>
      <c r="M90" s="8"/>
      <c r="N90" s="9"/>
      <c r="O90" s="9"/>
      <c r="P90" s="9"/>
      <c r="Q90" s="9"/>
      <c r="R90" s="9"/>
      <c r="S90" s="8"/>
    </row>
    <row r="91" spans="1:19" x14ac:dyDescent="0.2">
      <c r="A91" s="6"/>
      <c r="B91" s="6" t="s">
        <v>59</v>
      </c>
      <c r="C91" s="7"/>
      <c r="D91" s="8"/>
      <c r="E91" s="8"/>
      <c r="F91" s="8"/>
      <c r="G91" s="8"/>
      <c r="H91" s="8"/>
      <c r="I91" s="8"/>
      <c r="J91" s="8"/>
      <c r="K91" s="8"/>
      <c r="L91" s="8"/>
      <c r="M91" s="8"/>
      <c r="N91" s="9"/>
      <c r="O91" s="9"/>
      <c r="P91" s="9"/>
      <c r="Q91" s="9"/>
      <c r="R91" s="9"/>
      <c r="S91" s="7"/>
    </row>
    <row r="92" spans="1:19" x14ac:dyDescent="0.2">
      <c r="A92" s="8" t="s">
        <v>0</v>
      </c>
      <c r="B92" s="7" t="s">
        <v>1</v>
      </c>
      <c r="C92" s="7" t="s">
        <v>2</v>
      </c>
      <c r="D92" s="8" t="s">
        <v>3</v>
      </c>
      <c r="E92" s="8" t="s">
        <v>4</v>
      </c>
      <c r="F92" s="8" t="s">
        <v>5</v>
      </c>
      <c r="G92" s="8" t="s">
        <v>6</v>
      </c>
      <c r="H92" s="8" t="s">
        <v>7</v>
      </c>
      <c r="I92" s="8" t="s">
        <v>19</v>
      </c>
      <c r="J92" s="8" t="s">
        <v>8</v>
      </c>
      <c r="K92" s="8" t="s">
        <v>9</v>
      </c>
      <c r="L92" s="8" t="s">
        <v>10</v>
      </c>
      <c r="M92" s="8" t="s">
        <v>11</v>
      </c>
      <c r="N92" s="9" t="s">
        <v>12</v>
      </c>
      <c r="O92" s="9" t="s">
        <v>13</v>
      </c>
      <c r="P92" s="9" t="s">
        <v>14</v>
      </c>
      <c r="Q92" s="9" t="s">
        <v>15</v>
      </c>
      <c r="R92" s="9" t="s">
        <v>16</v>
      </c>
      <c r="S92" s="7"/>
    </row>
    <row r="93" spans="1:19" ht="15" x14ac:dyDescent="0.25">
      <c r="A93" s="15"/>
      <c r="B93" s="19" t="s">
        <v>46</v>
      </c>
      <c r="C93" s="19" t="s">
        <v>67</v>
      </c>
      <c r="D93" s="8"/>
      <c r="E93" s="8"/>
      <c r="F93" s="8"/>
      <c r="G93" s="8"/>
      <c r="H93" s="8"/>
      <c r="I93" s="8"/>
      <c r="J93" s="8"/>
      <c r="K93" s="8"/>
      <c r="L93" s="8"/>
      <c r="M93" s="8"/>
      <c r="N93" s="9"/>
      <c r="O93" s="9" t="e">
        <f>VLOOKUP(Tabulka10[[#This Row],[jméno, příjmení, rok narození]],#REF!,3,FALSE)</f>
        <v>#REF!</v>
      </c>
      <c r="P93" s="9" t="e">
        <f>Tabulka10[[#This Row],[cíl]]-Tabulka10[[#This Row],[start]]</f>
        <v>#REF!</v>
      </c>
      <c r="Q93" s="9"/>
      <c r="R93" s="9" t="e">
        <f t="shared" ref="R93:R98" si="3">P93+TIME(0,M93,0)-Q93</f>
        <v>#REF!</v>
      </c>
      <c r="S93" s="7"/>
    </row>
    <row r="94" spans="1:19" x14ac:dyDescent="0.2">
      <c r="A94" s="15"/>
      <c r="C94" s="7"/>
      <c r="D94" s="8"/>
      <c r="E94" s="8"/>
      <c r="F94" s="8"/>
      <c r="G94" s="8"/>
      <c r="H94" s="8"/>
      <c r="I94" s="8"/>
      <c r="J94" s="8"/>
      <c r="K94" s="8"/>
      <c r="L94" s="8"/>
      <c r="M94" s="8"/>
      <c r="N94" s="9"/>
      <c r="O94" s="9"/>
      <c r="P94" s="9">
        <f>Tabulka10[[#This Row],[cíl]]-Tabulka10[[#This Row],[start]]</f>
        <v>0</v>
      </c>
      <c r="Q94" s="9"/>
      <c r="R94" s="9">
        <f t="shared" si="3"/>
        <v>0</v>
      </c>
      <c r="S94" s="7"/>
    </row>
    <row r="95" spans="1:19" ht="15" x14ac:dyDescent="0.25">
      <c r="A95" s="15"/>
      <c r="B95" s="19"/>
      <c r="C95" s="19"/>
      <c r="D95" s="8"/>
      <c r="E95" s="8"/>
      <c r="F95" s="8"/>
      <c r="G95" s="8"/>
      <c r="H95" s="8"/>
      <c r="I95" s="8"/>
      <c r="J95" s="8"/>
      <c r="K95" s="8"/>
      <c r="L95" s="8"/>
      <c r="M95" s="8"/>
      <c r="N95" s="9"/>
      <c r="O95" s="9"/>
      <c r="P95" s="9">
        <f>Tabulka10[[#This Row],[cíl]]-Tabulka10[[#This Row],[start]]</f>
        <v>0</v>
      </c>
      <c r="Q95" s="9"/>
      <c r="R95" s="9">
        <f t="shared" si="3"/>
        <v>0</v>
      </c>
      <c r="S95" s="7"/>
    </row>
    <row r="96" spans="1:19" x14ac:dyDescent="0.2">
      <c r="A96" s="15"/>
      <c r="B96" s="7"/>
      <c r="C96" s="7"/>
      <c r="D96" s="8"/>
      <c r="E96" s="8"/>
      <c r="F96" s="8"/>
      <c r="G96" s="8"/>
      <c r="H96" s="8"/>
      <c r="I96" s="8"/>
      <c r="J96" s="8"/>
      <c r="K96" s="8"/>
      <c r="L96" s="8"/>
      <c r="M96" s="8"/>
      <c r="N96" s="9"/>
      <c r="O96" s="9"/>
      <c r="P96" s="9">
        <f>Tabulka10[[#This Row],[cíl]]-Tabulka10[[#This Row],[start]]</f>
        <v>0</v>
      </c>
      <c r="Q96" s="9"/>
      <c r="R96" s="9">
        <f t="shared" si="3"/>
        <v>0</v>
      </c>
      <c r="S96" s="7"/>
    </row>
    <row r="97" spans="1:19" ht="15" x14ac:dyDescent="0.25">
      <c r="A97" s="15"/>
      <c r="B97" s="20"/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>
        <f>Tabulka10[[#This Row],[cíl]]-Tabulka10[[#This Row],[start]]</f>
        <v>0</v>
      </c>
      <c r="Q97" s="9"/>
      <c r="R97" s="9">
        <f t="shared" si="3"/>
        <v>0</v>
      </c>
      <c r="S97" s="7"/>
    </row>
    <row r="98" spans="1:19" ht="15" x14ac:dyDescent="0.25">
      <c r="A98" s="15"/>
      <c r="B98" s="19"/>
      <c r="C98" s="19"/>
      <c r="D98" s="8"/>
      <c r="E98" s="8"/>
      <c r="F98" s="8"/>
      <c r="G98" s="8"/>
      <c r="H98" s="8"/>
      <c r="I98" s="8"/>
      <c r="J98" s="8"/>
      <c r="K98" s="8"/>
      <c r="L98" s="8"/>
      <c r="M98" s="8"/>
      <c r="N98" s="9"/>
      <c r="O98" s="9"/>
      <c r="P98" s="9">
        <f>Tabulka10[[#This Row],[cíl]]-Tabulka10[[#This Row],[start]]</f>
        <v>0</v>
      </c>
      <c r="Q98" s="9"/>
      <c r="R98" s="9">
        <f t="shared" si="3"/>
        <v>0</v>
      </c>
      <c r="S98" s="7"/>
    </row>
    <row r="99" spans="1:19" x14ac:dyDescent="0.2">
      <c r="A99" s="15"/>
      <c r="C99" s="7"/>
      <c r="D99" s="8"/>
      <c r="E99" s="8"/>
      <c r="F99" s="8"/>
      <c r="G99" s="8"/>
      <c r="H99" s="8"/>
      <c r="I99" s="8"/>
      <c r="J99" s="8"/>
      <c r="K99" s="8"/>
      <c r="L99" s="8"/>
      <c r="M99" s="8"/>
      <c r="N99" s="9"/>
      <c r="O99" s="9"/>
      <c r="P99" s="9"/>
      <c r="Q99" s="9"/>
      <c r="R99" s="9"/>
      <c r="S99" s="7"/>
    </row>
    <row r="100" spans="1:19" x14ac:dyDescent="0.2">
      <c r="A100" s="15"/>
      <c r="C100" s="7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9"/>
      <c r="O100" s="9"/>
      <c r="P100" s="9"/>
      <c r="Q100" s="9"/>
      <c r="R100" s="9"/>
      <c r="S100" s="7"/>
    </row>
    <row r="101" spans="1:19" x14ac:dyDescent="0.2">
      <c r="A101" s="8"/>
      <c r="B101" s="7"/>
      <c r="C101" s="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9"/>
      <c r="O101" s="9"/>
      <c r="P101" s="9"/>
      <c r="Q101" s="9"/>
      <c r="R101" s="9"/>
      <c r="S101" s="7"/>
    </row>
    <row r="102" spans="1:19" x14ac:dyDescent="0.2">
      <c r="S102" s="7"/>
    </row>
    <row r="103" spans="1:19" x14ac:dyDescent="0.2">
      <c r="S103" s="7"/>
    </row>
    <row r="104" spans="1:19" x14ac:dyDescent="0.2">
      <c r="S104" s="7"/>
    </row>
    <row r="105" spans="1:19" x14ac:dyDescent="0.2">
      <c r="S105" s="7"/>
    </row>
    <row r="106" spans="1:19" x14ac:dyDescent="0.2">
      <c r="S106" s="7"/>
    </row>
    <row r="107" spans="1:19" x14ac:dyDescent="0.2">
      <c r="S107" s="7"/>
    </row>
    <row r="108" spans="1:19" x14ac:dyDescent="0.2">
      <c r="A108" s="8"/>
      <c r="B108" s="7"/>
      <c r="C108" s="7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9"/>
      <c r="O108" s="9"/>
      <c r="P108" s="9"/>
      <c r="Q108" s="9"/>
      <c r="R108" s="9"/>
      <c r="S108" s="7"/>
    </row>
    <row r="109" spans="1:19" x14ac:dyDescent="0.2">
      <c r="A109" s="6"/>
      <c r="B109" s="6" t="s">
        <v>60</v>
      </c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9"/>
      <c r="O109" s="9"/>
      <c r="P109" s="9"/>
      <c r="Q109" s="9"/>
      <c r="R109" s="9"/>
      <c r="S109" s="7"/>
    </row>
    <row r="110" spans="1:19" x14ac:dyDescent="0.2">
      <c r="A110" s="8" t="s">
        <v>0</v>
      </c>
      <c r="B110" s="7" t="s">
        <v>1</v>
      </c>
      <c r="C110" s="7" t="s">
        <v>2</v>
      </c>
      <c r="D110" s="8" t="s">
        <v>3</v>
      </c>
      <c r="E110" s="8" t="s">
        <v>4</v>
      </c>
      <c r="F110" s="8" t="s">
        <v>5</v>
      </c>
      <c r="G110" s="8" t="s">
        <v>6</v>
      </c>
      <c r="H110" s="8" t="s">
        <v>7</v>
      </c>
      <c r="I110" s="8" t="s">
        <v>19</v>
      </c>
      <c r="J110" s="8" t="s">
        <v>8</v>
      </c>
      <c r="K110" s="8" t="s">
        <v>9</v>
      </c>
      <c r="L110" s="8" t="s">
        <v>10</v>
      </c>
      <c r="M110" s="8" t="s">
        <v>11</v>
      </c>
      <c r="N110" s="9" t="s">
        <v>12</v>
      </c>
      <c r="O110" s="9" t="s">
        <v>13</v>
      </c>
      <c r="P110" s="9" t="s">
        <v>14</v>
      </c>
      <c r="Q110" s="9" t="s">
        <v>15</v>
      </c>
      <c r="R110" s="9" t="s">
        <v>16</v>
      </c>
      <c r="S110" s="7"/>
    </row>
    <row r="111" spans="1:19" ht="15" x14ac:dyDescent="0.25">
      <c r="A111" s="15"/>
      <c r="B111" t="s">
        <v>74</v>
      </c>
      <c r="C111" s="19" t="s">
        <v>66</v>
      </c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9"/>
      <c r="O111" s="9" t="e">
        <f>VLOOKUP(Tabulka12[[#This Row],[jméno, příjmení, rok narození]],#REF!,3,FALSE)</f>
        <v>#REF!</v>
      </c>
      <c r="P111" s="9" t="e">
        <f>Tabulka12[[#This Row],[cíl]]-Tabulka12[[#This Row],[start]]</f>
        <v>#REF!</v>
      </c>
      <c r="Q111" s="9"/>
      <c r="R111" s="9" t="e">
        <f t="shared" ref="R111" si="4">P111+TIME(0,M111,0)-Q111</f>
        <v>#REF!</v>
      </c>
      <c r="S111" s="7"/>
    </row>
    <row r="112" spans="1:19" ht="15" x14ac:dyDescent="0.25">
      <c r="A112" s="15"/>
      <c r="B112" t="s">
        <v>92</v>
      </c>
      <c r="C112" s="19" t="s">
        <v>18</v>
      </c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9"/>
      <c r="O112" s="9" t="e">
        <f>VLOOKUP(Tabulka12[[#This Row],[jméno, příjmení, rok narození]],#REF!,3,FALSE)</f>
        <v>#REF!</v>
      </c>
      <c r="P112" s="9"/>
      <c r="Q112" s="9"/>
      <c r="R112" s="9"/>
      <c r="S112" s="7"/>
    </row>
    <row r="113" spans="1:19" ht="15" x14ac:dyDescent="0.25">
      <c r="A113" s="15"/>
      <c r="B113" t="s">
        <v>36</v>
      </c>
      <c r="C113" s="19" t="s">
        <v>18</v>
      </c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9"/>
      <c r="O113" s="9" t="e">
        <f>VLOOKUP(Tabulka12[[#This Row],[jméno, příjmení, rok narození]],#REF!,3,FALSE)</f>
        <v>#REF!</v>
      </c>
      <c r="P113" s="9"/>
      <c r="Q113" s="9"/>
      <c r="R113" s="9"/>
      <c r="S113" s="11"/>
    </row>
    <row r="114" spans="1:19" ht="15" x14ac:dyDescent="0.25">
      <c r="A114" s="15"/>
      <c r="B114" t="s">
        <v>38</v>
      </c>
      <c r="C114" s="19" t="s">
        <v>18</v>
      </c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9"/>
      <c r="O114" s="9" t="e">
        <f>VLOOKUP(Tabulka12[[#This Row],[jméno, příjmení, rok narození]],#REF!,3,FALSE)</f>
        <v>#REF!</v>
      </c>
      <c r="P114" s="9"/>
      <c r="Q114" s="9"/>
      <c r="R114" s="9"/>
      <c r="S114" s="7"/>
    </row>
    <row r="115" spans="1:19" ht="15" x14ac:dyDescent="0.25">
      <c r="A115" s="15"/>
      <c r="C115" s="1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9"/>
      <c r="O115" s="9"/>
      <c r="P115" s="9"/>
      <c r="Q115" s="9"/>
      <c r="R115" s="9"/>
      <c r="S115" s="11"/>
    </row>
    <row r="116" spans="1:19" ht="15" x14ac:dyDescent="0.25">
      <c r="A116" s="21"/>
      <c r="C116" s="1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9"/>
      <c r="O116" s="9"/>
      <c r="P116" s="9"/>
      <c r="Q116" s="9"/>
      <c r="R116" s="9"/>
      <c r="S116" s="11"/>
    </row>
    <row r="117" spans="1:19" x14ac:dyDescent="0.2">
      <c r="A117" s="6"/>
      <c r="B117" s="6" t="s">
        <v>61</v>
      </c>
      <c r="C117" s="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9"/>
      <c r="O117" s="9"/>
      <c r="P117" s="9"/>
      <c r="Q117" s="9"/>
      <c r="R117" s="9"/>
      <c r="S117" s="8"/>
    </row>
    <row r="118" spans="1:19" x14ac:dyDescent="0.2">
      <c r="A118" s="8" t="s">
        <v>0</v>
      </c>
      <c r="B118" s="7" t="s">
        <v>1</v>
      </c>
      <c r="C118" s="7" t="s">
        <v>2</v>
      </c>
      <c r="D118" s="8" t="s">
        <v>3</v>
      </c>
      <c r="E118" s="8" t="s">
        <v>4</v>
      </c>
      <c r="F118" s="8" t="s">
        <v>5</v>
      </c>
      <c r="G118" s="8" t="s">
        <v>6</v>
      </c>
      <c r="H118" s="8" t="s">
        <v>7</v>
      </c>
      <c r="I118" s="8" t="s">
        <v>19</v>
      </c>
      <c r="J118" s="8" t="s">
        <v>8</v>
      </c>
      <c r="K118" s="8" t="s">
        <v>9</v>
      </c>
      <c r="L118" s="8" t="s">
        <v>10</v>
      </c>
      <c r="M118" s="8" t="s">
        <v>11</v>
      </c>
      <c r="N118" s="9" t="s">
        <v>12</v>
      </c>
      <c r="O118" s="9" t="s">
        <v>13</v>
      </c>
      <c r="P118" s="9" t="s">
        <v>14</v>
      </c>
      <c r="Q118" s="9" t="s">
        <v>15</v>
      </c>
      <c r="R118" s="9" t="s">
        <v>16</v>
      </c>
      <c r="S118" s="8"/>
    </row>
    <row r="119" spans="1:19" ht="15" x14ac:dyDescent="0.25">
      <c r="A119" s="15"/>
      <c r="B119" t="s">
        <v>75</v>
      </c>
      <c r="C119" s="19" t="s">
        <v>66</v>
      </c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9"/>
      <c r="O119" s="9" t="e">
        <f>VLOOKUP(Tabulka92[[#This Row],[jméno, příjmení, rok narození]],#REF!,3,FALSE)</f>
        <v>#REF!</v>
      </c>
      <c r="P119" s="9" t="e">
        <f>Tabulka92[[#This Row],[cíl]]-Tabulka92[[#This Row],[start]]</f>
        <v>#REF!</v>
      </c>
      <c r="Q119" s="9"/>
      <c r="R119" s="9" t="e">
        <f t="shared" ref="R119" si="5">P119+TIME(0,M119,0)-Q119</f>
        <v>#REF!</v>
      </c>
      <c r="S119" s="8"/>
    </row>
    <row r="120" spans="1:19" ht="15" x14ac:dyDescent="0.25">
      <c r="A120" s="15"/>
      <c r="B120" s="19" t="s">
        <v>37</v>
      </c>
      <c r="C120" s="19" t="s">
        <v>18</v>
      </c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9"/>
      <c r="O120" s="9" t="e">
        <f>VLOOKUP(Tabulka92[[#This Row],[jméno, příjmení, rok narození]],#REF!,3,FALSE)</f>
        <v>#REF!</v>
      </c>
      <c r="P120" s="9"/>
      <c r="Q120" s="9"/>
      <c r="R120" s="9"/>
      <c r="S120" s="8"/>
    </row>
    <row r="121" spans="1:19" ht="15" x14ac:dyDescent="0.25">
      <c r="A121" s="15"/>
      <c r="B121" s="19"/>
      <c r="C121" s="1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9"/>
      <c r="O121" s="9"/>
      <c r="P121" s="9"/>
      <c r="Q121" s="9"/>
      <c r="R121" s="9"/>
      <c r="S121" s="8"/>
    </row>
    <row r="122" spans="1:19" ht="15" x14ac:dyDescent="0.25">
      <c r="A122" s="15"/>
      <c r="B122" s="19"/>
      <c r="C122" s="1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9"/>
      <c r="O122" s="9"/>
      <c r="P122" s="9"/>
      <c r="Q122" s="9"/>
      <c r="R122" s="9"/>
      <c r="S122" s="8"/>
    </row>
    <row r="123" spans="1:19" ht="15" x14ac:dyDescent="0.25">
      <c r="A123" s="15"/>
      <c r="B123" s="19"/>
      <c r="C123" s="1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9"/>
      <c r="O123" s="9"/>
      <c r="P123" s="9"/>
      <c r="Q123" s="9"/>
      <c r="R123" s="9"/>
      <c r="S123" s="8"/>
    </row>
    <row r="124" spans="1:19" ht="15" x14ac:dyDescent="0.25">
      <c r="A124" s="15"/>
      <c r="B124" s="19"/>
      <c r="C124" s="1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9"/>
      <c r="O124" s="9"/>
      <c r="P124" s="9"/>
      <c r="Q124" s="9"/>
      <c r="R124" s="9"/>
      <c r="S124" s="8"/>
    </row>
    <row r="125" spans="1:19" x14ac:dyDescent="0.2">
      <c r="A125" s="8"/>
      <c r="B125" s="7"/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9"/>
      <c r="O125" s="9"/>
      <c r="P125" s="9"/>
      <c r="Q125" s="9"/>
      <c r="R125" s="9"/>
      <c r="S125" s="8"/>
    </row>
    <row r="126" spans="1:19" x14ac:dyDescent="0.2">
      <c r="A126" s="6"/>
      <c r="B126" s="6" t="s">
        <v>62</v>
      </c>
      <c r="C126" s="7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9"/>
      <c r="O126" s="9"/>
      <c r="P126" s="9"/>
      <c r="Q126" s="9"/>
      <c r="R126" s="9"/>
      <c r="S126" s="8"/>
    </row>
    <row r="127" spans="1:19" x14ac:dyDescent="0.2">
      <c r="A127" s="8" t="s">
        <v>0</v>
      </c>
      <c r="B127" s="7" t="s">
        <v>1</v>
      </c>
      <c r="C127" s="7" t="s">
        <v>2</v>
      </c>
      <c r="D127" s="8" t="s">
        <v>3</v>
      </c>
      <c r="E127" s="8" t="s">
        <v>4</v>
      </c>
      <c r="F127" s="8" t="s">
        <v>5</v>
      </c>
      <c r="G127" s="8" t="s">
        <v>6</v>
      </c>
      <c r="H127" s="8" t="s">
        <v>7</v>
      </c>
      <c r="I127" s="8" t="s">
        <v>19</v>
      </c>
      <c r="J127" s="8" t="s">
        <v>8</v>
      </c>
      <c r="K127" s="8" t="s">
        <v>9</v>
      </c>
      <c r="L127" s="8" t="s">
        <v>10</v>
      </c>
      <c r="M127" s="8" t="s">
        <v>11</v>
      </c>
      <c r="N127" s="9" t="s">
        <v>12</v>
      </c>
      <c r="O127" s="9" t="s">
        <v>13</v>
      </c>
      <c r="P127" s="9" t="s">
        <v>14</v>
      </c>
      <c r="Q127" s="9" t="s">
        <v>15</v>
      </c>
      <c r="R127" s="9" t="s">
        <v>16</v>
      </c>
      <c r="S127" s="8"/>
    </row>
    <row r="128" spans="1:19" ht="15" x14ac:dyDescent="0.25">
      <c r="A128" s="15"/>
      <c r="B128" s="19" t="s">
        <v>77</v>
      </c>
      <c r="C128" s="19" t="s">
        <v>66</v>
      </c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9"/>
      <c r="O128" s="9" t="e">
        <f>VLOOKUP(Tabulka13[[#This Row],[jméno, příjmení, rok narození]],#REF!,3,FALSE)</f>
        <v>#REF!</v>
      </c>
      <c r="P128" s="9" t="e">
        <f>Tabulka13[[#This Row],[cíl]]-Tabulka13[[#This Row],[start]]</f>
        <v>#REF!</v>
      </c>
      <c r="Q128" s="9"/>
      <c r="R128" s="9" t="e">
        <f>P128+TIME(0,M128,0)-Q128</f>
        <v>#REF!</v>
      </c>
      <c r="S128" s="8"/>
    </row>
    <row r="129" spans="1:19" ht="15" x14ac:dyDescent="0.25">
      <c r="A129" s="15"/>
      <c r="B129" s="19" t="s">
        <v>31</v>
      </c>
      <c r="C129" s="19" t="s">
        <v>66</v>
      </c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9"/>
      <c r="O129" s="9" t="e">
        <f>VLOOKUP(Tabulka13[[#This Row],[jméno, příjmení, rok narození]],#REF!,3,FALSE)</f>
        <v>#REF!</v>
      </c>
      <c r="P129" s="9" t="e">
        <f>Tabulka13[[#This Row],[cíl]]-Tabulka13[[#This Row],[start]]</f>
        <v>#REF!</v>
      </c>
      <c r="Q129" s="9"/>
      <c r="R129" s="9" t="e">
        <f>P129+TIME(0,M129,0)-Q129</f>
        <v>#REF!</v>
      </c>
      <c r="S129" s="8"/>
    </row>
    <row r="130" spans="1:19" ht="15" x14ac:dyDescent="0.25">
      <c r="A130" s="15"/>
      <c r="B130" t="s">
        <v>78</v>
      </c>
      <c r="C130" s="19" t="s">
        <v>66</v>
      </c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9"/>
      <c r="O130" s="9" t="e">
        <f>VLOOKUP(Tabulka13[[#This Row],[jméno, příjmení, rok narození]],#REF!,3,FALSE)</f>
        <v>#REF!</v>
      </c>
      <c r="P130" s="9" t="e">
        <f>Tabulka13[[#This Row],[cíl]]-Tabulka13[[#This Row],[start]]</f>
        <v>#REF!</v>
      </c>
      <c r="Q130" s="9"/>
      <c r="R130" s="9" t="e">
        <f>P130+TIME(0,M130,0)-Q130</f>
        <v>#REF!</v>
      </c>
      <c r="S130" s="8"/>
    </row>
    <row r="131" spans="1:19" ht="15" x14ac:dyDescent="0.25">
      <c r="A131" s="15"/>
      <c r="B131" s="19" t="s">
        <v>79</v>
      </c>
      <c r="C131" s="19" t="s">
        <v>66</v>
      </c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9"/>
      <c r="O131" s="9" t="e">
        <f>VLOOKUP(Tabulka13[[#This Row],[jméno, příjmení, rok narození]],#REF!,3,FALSE)</f>
        <v>#REF!</v>
      </c>
      <c r="P131" s="9" t="e">
        <f>Tabulka13[[#This Row],[cíl]]-Tabulka13[[#This Row],[start]]</f>
        <v>#REF!</v>
      </c>
      <c r="Q131" s="9"/>
      <c r="R131" s="9" t="e">
        <f>P131+TIME(0,M131,0)-Q131</f>
        <v>#REF!</v>
      </c>
      <c r="S131" s="8"/>
    </row>
    <row r="132" spans="1:19" x14ac:dyDescent="0.2">
      <c r="A132" s="15"/>
      <c r="B132" s="7" t="s">
        <v>90</v>
      </c>
      <c r="C132" s="7" t="s">
        <v>18</v>
      </c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9"/>
      <c r="O132" s="9"/>
      <c r="P132" s="9"/>
      <c r="Q132" s="9"/>
      <c r="R132" s="9"/>
      <c r="S132" s="8"/>
    </row>
    <row r="133" spans="1:19" x14ac:dyDescent="0.2">
      <c r="A133" s="15"/>
      <c r="B133" s="7" t="s">
        <v>39</v>
      </c>
      <c r="C133" s="7" t="s">
        <v>18</v>
      </c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9"/>
      <c r="O133" s="9"/>
      <c r="P133" s="9"/>
      <c r="Q133" s="9"/>
      <c r="R133" s="9"/>
      <c r="S133" s="8"/>
    </row>
    <row r="134" spans="1:19" x14ac:dyDescent="0.2">
      <c r="A134" s="15"/>
      <c r="B134" s="7" t="s">
        <v>91</v>
      </c>
      <c r="C134" s="7" t="s">
        <v>18</v>
      </c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9"/>
      <c r="R134" s="9"/>
      <c r="S134" s="8"/>
    </row>
    <row r="135" spans="1:19" x14ac:dyDescent="0.2">
      <c r="A135" s="8"/>
      <c r="B135" s="7"/>
      <c r="C135" s="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9"/>
      <c r="O135" s="9"/>
      <c r="P135" s="9"/>
      <c r="Q135" s="9"/>
      <c r="R135" s="9"/>
      <c r="S135" s="8"/>
    </row>
    <row r="136" spans="1:19" x14ac:dyDescent="0.2">
      <c r="A136" s="6"/>
      <c r="B136" s="6" t="s">
        <v>65</v>
      </c>
      <c r="C136" s="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9"/>
      <c r="O136" s="9"/>
      <c r="P136" s="9"/>
      <c r="Q136" s="9"/>
      <c r="R136" s="9"/>
      <c r="S136" s="8"/>
    </row>
    <row r="137" spans="1:19" x14ac:dyDescent="0.2">
      <c r="A137" s="8" t="s">
        <v>0</v>
      </c>
      <c r="B137" s="7" t="s">
        <v>1</v>
      </c>
      <c r="C137" s="7" t="s">
        <v>2</v>
      </c>
      <c r="D137" s="8" t="s">
        <v>3</v>
      </c>
      <c r="E137" s="8" t="s">
        <v>4</v>
      </c>
      <c r="F137" s="8" t="s">
        <v>5</v>
      </c>
      <c r="G137" s="8" t="s">
        <v>6</v>
      </c>
      <c r="H137" s="8" t="s">
        <v>7</v>
      </c>
      <c r="I137" s="8" t="s">
        <v>19</v>
      </c>
      <c r="J137" s="8" t="s">
        <v>8</v>
      </c>
      <c r="K137" s="8" t="s">
        <v>9</v>
      </c>
      <c r="L137" s="8" t="s">
        <v>10</v>
      </c>
      <c r="M137" s="8" t="s">
        <v>11</v>
      </c>
      <c r="N137" s="9" t="s">
        <v>12</v>
      </c>
      <c r="O137" s="9" t="s">
        <v>13</v>
      </c>
      <c r="P137" s="9" t="s">
        <v>14</v>
      </c>
      <c r="Q137" s="9" t="s">
        <v>15</v>
      </c>
      <c r="R137" s="9" t="s">
        <v>16</v>
      </c>
      <c r="S137" s="11"/>
    </row>
    <row r="138" spans="1:19" ht="15" x14ac:dyDescent="0.25">
      <c r="A138" s="15"/>
      <c r="B138" s="19" t="s">
        <v>82</v>
      </c>
      <c r="C138" s="19" t="s">
        <v>66</v>
      </c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9"/>
      <c r="O138" s="9" t="e">
        <f>VLOOKUP(Tabulka14[[#This Row],[jméno, příjmení, rok narození]],#REF!,3,FALSE)</f>
        <v>#REF!</v>
      </c>
      <c r="P138" s="9" t="e">
        <f>Tabulka14[[#This Row],[cíl]]-Tabulka14[[#This Row],[start]]</f>
        <v>#REF!</v>
      </c>
      <c r="Q138" s="9"/>
      <c r="R138" s="9" t="e">
        <f>P138+TIME(0,M138,0)-Q138</f>
        <v>#REF!</v>
      </c>
      <c r="S138" s="11"/>
    </row>
    <row r="139" spans="1:19" ht="15" x14ac:dyDescent="0.25">
      <c r="A139" s="15"/>
      <c r="B139" s="19" t="s">
        <v>32</v>
      </c>
      <c r="C139" s="19" t="s">
        <v>66</v>
      </c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9"/>
      <c r="O139" s="9" t="e">
        <f>VLOOKUP(Tabulka14[[#This Row],[jméno, příjmení, rok narození]],#REF!,3,FALSE)</f>
        <v>#REF!</v>
      </c>
      <c r="P139" s="9" t="e">
        <f>Tabulka14[[#This Row],[cíl]]-Tabulka14[[#This Row],[start]]</f>
        <v>#REF!</v>
      </c>
      <c r="Q139" s="9"/>
      <c r="R139" s="9" t="e">
        <f>P139+TIME(0,M139,0)-Q139</f>
        <v>#REF!</v>
      </c>
      <c r="S139" s="11"/>
    </row>
    <row r="140" spans="1:19" ht="15" x14ac:dyDescent="0.25">
      <c r="A140" s="15"/>
      <c r="B140" s="19" t="s">
        <v>83</v>
      </c>
      <c r="C140" s="19" t="s">
        <v>66</v>
      </c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9"/>
      <c r="O140" s="9" t="e">
        <f>VLOOKUP(Tabulka14[[#This Row],[jméno, příjmení, rok narození]],#REF!,3,FALSE)</f>
        <v>#REF!</v>
      </c>
      <c r="P140" s="9" t="e">
        <f>Tabulka14[[#This Row],[cíl]]-Tabulka14[[#This Row],[start]]</f>
        <v>#REF!</v>
      </c>
      <c r="Q140" s="9"/>
      <c r="R140" s="9" t="e">
        <f>P140+TIME(0,M140,0)-Q140</f>
        <v>#REF!</v>
      </c>
      <c r="S140" s="11"/>
    </row>
    <row r="141" spans="1:19" ht="15" x14ac:dyDescent="0.25">
      <c r="A141" s="15"/>
      <c r="B141" s="7" t="s">
        <v>84</v>
      </c>
      <c r="C141" s="19" t="s">
        <v>66</v>
      </c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9"/>
      <c r="O141" s="9" t="e">
        <f>VLOOKUP(Tabulka14[[#This Row],[jméno, příjmení, rok narození]],#REF!,3,FALSE)</f>
        <v>#REF!</v>
      </c>
      <c r="P141" s="9" t="e">
        <f>Tabulka14[[#This Row],[cíl]]-Tabulka14[[#This Row],[start]]</f>
        <v>#REF!</v>
      </c>
      <c r="Q141" s="9"/>
      <c r="R141" s="9" t="e">
        <f>P141+TIME(0,M141,0)-Q141</f>
        <v>#REF!</v>
      </c>
      <c r="S141" s="11"/>
    </row>
    <row r="142" spans="1:19" x14ac:dyDescent="0.2">
      <c r="A142" s="15"/>
      <c r="B142" s="7"/>
      <c r="C142" s="7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9"/>
      <c r="O142" s="9"/>
      <c r="P142" s="9">
        <f>Tabulka14[[#This Row],[cíl]]-Tabulka14[[#This Row],[start]]</f>
        <v>0</v>
      </c>
      <c r="Q142" s="9"/>
      <c r="R142" s="9">
        <f t="shared" ref="R142:R143" si="6">P142+TIME(0,M142,0)-Q142</f>
        <v>0</v>
      </c>
      <c r="S142" s="11"/>
    </row>
    <row r="143" spans="1:19" x14ac:dyDescent="0.2">
      <c r="A143" s="15"/>
      <c r="B143" s="7"/>
      <c r="C143" s="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9"/>
      <c r="O143" s="9"/>
      <c r="P143" s="9">
        <f>Tabulka14[[#This Row],[cíl]]-Tabulka14[[#This Row],[start]]</f>
        <v>0</v>
      </c>
      <c r="Q143" s="9"/>
      <c r="R143" s="9">
        <f t="shared" si="6"/>
        <v>0</v>
      </c>
      <c r="S143" s="11"/>
    </row>
    <row r="144" spans="1:19" x14ac:dyDescent="0.2">
      <c r="A144" s="15"/>
      <c r="B144" s="7"/>
      <c r="C144" s="7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9"/>
      <c r="O144" s="9"/>
      <c r="P144" s="9">
        <f>Tabulka14[[#This Row],[cíl]]-Tabulka14[[#This Row],[start]]</f>
        <v>0</v>
      </c>
      <c r="Q144" s="9"/>
      <c r="R144" s="9">
        <f>P144+TIME(0,M144,0)-Q144</f>
        <v>0</v>
      </c>
      <c r="S144" s="11"/>
    </row>
    <row r="145" spans="1:19" x14ac:dyDescent="0.2">
      <c r="A145" s="15"/>
      <c r="B145" s="7"/>
      <c r="C145" s="7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9"/>
      <c r="O145" s="9"/>
      <c r="P145" s="9">
        <f>Tabulka14[[#This Row],[cíl]]-Tabulka14[[#This Row],[start]]</f>
        <v>0</v>
      </c>
      <c r="Q145" s="9"/>
      <c r="R145" s="9">
        <f>P145+TIME(0,M145,0)-Q145</f>
        <v>0</v>
      </c>
      <c r="S145" s="11"/>
    </row>
    <row r="146" spans="1:19" x14ac:dyDescent="0.2">
      <c r="A146" s="6"/>
      <c r="B146" s="6" t="s">
        <v>63</v>
      </c>
      <c r="C146" s="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9"/>
      <c r="O146" s="9"/>
      <c r="P146" s="9"/>
      <c r="Q146" s="9"/>
      <c r="R146" s="9"/>
      <c r="S146" s="11"/>
    </row>
    <row r="147" spans="1:19" x14ac:dyDescent="0.2">
      <c r="A147" s="8" t="s">
        <v>0</v>
      </c>
      <c r="B147" s="7" t="s">
        <v>1</v>
      </c>
      <c r="C147" s="7" t="s">
        <v>2</v>
      </c>
      <c r="D147" s="8" t="s">
        <v>3</v>
      </c>
      <c r="E147" s="8" t="s">
        <v>4</v>
      </c>
      <c r="F147" s="8" t="s">
        <v>5</v>
      </c>
      <c r="G147" s="8" t="s">
        <v>6</v>
      </c>
      <c r="H147" s="8" t="s">
        <v>7</v>
      </c>
      <c r="I147" s="8" t="s">
        <v>19</v>
      </c>
      <c r="J147" s="8" t="s">
        <v>8</v>
      </c>
      <c r="K147" s="8" t="s">
        <v>9</v>
      </c>
      <c r="L147" s="8" t="s">
        <v>10</v>
      </c>
      <c r="M147" s="8" t="s">
        <v>11</v>
      </c>
      <c r="N147" s="9" t="s">
        <v>12</v>
      </c>
      <c r="O147" s="9" t="s">
        <v>13</v>
      </c>
      <c r="P147" s="9" t="s">
        <v>14</v>
      </c>
      <c r="Q147" s="9" t="s">
        <v>15</v>
      </c>
      <c r="R147" s="9" t="s">
        <v>16</v>
      </c>
      <c r="S147" s="7"/>
    </row>
    <row r="148" spans="1:19" ht="15" x14ac:dyDescent="0.25">
      <c r="A148" s="15"/>
      <c r="B148" s="19" t="s">
        <v>76</v>
      </c>
      <c r="C148" s="19" t="s">
        <v>66</v>
      </c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9"/>
      <c r="O148" s="9" t="e">
        <f>VLOOKUP(Tabulka15[[#This Row],[jméno, příjmení, rok narození]],#REF!,3,FALSE)</f>
        <v>#REF!</v>
      </c>
      <c r="P148" s="9" t="e">
        <f>Tabulka15[[#This Row],[cíl]]-Tabulka15[[#This Row],[start]]</f>
        <v>#REF!</v>
      </c>
      <c r="Q148" s="9"/>
      <c r="R148" s="9" t="e">
        <f>P148+TIME(0,M148,0)-Q148</f>
        <v>#REF!</v>
      </c>
      <c r="S148" s="7"/>
    </row>
    <row r="149" spans="1:19" ht="15" x14ac:dyDescent="0.25">
      <c r="A149" s="15"/>
      <c r="B149" s="19" t="s">
        <v>33</v>
      </c>
      <c r="C149" s="19" t="s">
        <v>66</v>
      </c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9"/>
      <c r="O149" s="9" t="e">
        <f>VLOOKUP(Tabulka15[[#This Row],[jméno, příjmení, rok narození]],#REF!,3,FALSE)</f>
        <v>#REF!</v>
      </c>
      <c r="P149" s="9" t="e">
        <f>Tabulka15[[#This Row],[cíl]]-Tabulka15[[#This Row],[start]]</f>
        <v>#REF!</v>
      </c>
      <c r="Q149" s="9"/>
      <c r="R149" s="9" t="e">
        <f>P149+TIME(0,M149,0)-Q149</f>
        <v>#REF!</v>
      </c>
      <c r="S149" s="11"/>
    </row>
    <row r="150" spans="1:19" ht="15" x14ac:dyDescent="0.25">
      <c r="A150" s="15"/>
      <c r="B150" t="s">
        <v>34</v>
      </c>
      <c r="C150" s="19" t="s">
        <v>66</v>
      </c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9"/>
      <c r="O150" s="9" t="e">
        <f>VLOOKUP(Tabulka15[[#This Row],[jméno, příjmení, rok narození]],#REF!,3,FALSE)</f>
        <v>#REF!</v>
      </c>
      <c r="P150" s="9" t="e">
        <f>Tabulka15[[#This Row],[cíl]]-Tabulka15[[#This Row],[start]]</f>
        <v>#REF!</v>
      </c>
      <c r="Q150" s="9"/>
      <c r="R150" s="9" t="e">
        <f>P150+TIME(0,M150,0)-Q150</f>
        <v>#REF!</v>
      </c>
      <c r="S150" s="11"/>
    </row>
    <row r="151" spans="1:19" x14ac:dyDescent="0.2">
      <c r="A151" s="15"/>
      <c r="B151" s="7" t="s">
        <v>89</v>
      </c>
      <c r="C151" s="7" t="s">
        <v>18</v>
      </c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9"/>
      <c r="O151" s="9" t="e">
        <f>VLOOKUP(Tabulka15[[#This Row],[jméno, příjmení, rok narození]],#REF!,3,FALSE)</f>
        <v>#REF!</v>
      </c>
      <c r="P151" s="9" t="e">
        <f>Tabulka15[[#This Row],[cíl]]-Tabulka15[[#This Row],[start]]</f>
        <v>#REF!</v>
      </c>
      <c r="Q151" s="9"/>
      <c r="R151" s="9" t="e">
        <f>P151+TIME(0,M151,0)-Q151</f>
        <v>#REF!</v>
      </c>
      <c r="S151" s="11"/>
    </row>
    <row r="152" spans="1:19" x14ac:dyDescent="0.2">
      <c r="A152" s="15"/>
      <c r="B152" s="7"/>
      <c r="C152" s="7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9"/>
      <c r="O152" s="9"/>
      <c r="P152" s="9"/>
      <c r="Q152" s="9"/>
      <c r="R152" s="9"/>
      <c r="S152" s="11"/>
    </row>
    <row r="153" spans="1:19" x14ac:dyDescent="0.2">
      <c r="A153" s="15"/>
      <c r="B153" s="7"/>
      <c r="C153" s="7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9"/>
      <c r="O153" s="9"/>
      <c r="P153" s="9"/>
      <c r="Q153" s="9"/>
      <c r="R153" s="9"/>
      <c r="S153" s="11"/>
    </row>
    <row r="154" spans="1:19" x14ac:dyDescent="0.2">
      <c r="A154" s="8"/>
      <c r="C154" s="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9"/>
      <c r="O154" s="9"/>
      <c r="P154" s="9"/>
      <c r="Q154" s="9"/>
      <c r="R154" s="9"/>
      <c r="S154" s="11"/>
    </row>
    <row r="155" spans="1:19" x14ac:dyDescent="0.2">
      <c r="A155" s="6"/>
      <c r="B155" s="6" t="s">
        <v>64</v>
      </c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9"/>
      <c r="O155" s="9"/>
      <c r="P155" s="9"/>
      <c r="Q155" s="9"/>
      <c r="R155" s="9"/>
      <c r="S155" s="11"/>
    </row>
    <row r="156" spans="1:19" x14ac:dyDescent="0.2">
      <c r="A156" s="8" t="s">
        <v>0</v>
      </c>
      <c r="B156" s="7" t="s">
        <v>1</v>
      </c>
      <c r="C156" s="7" t="s">
        <v>2</v>
      </c>
      <c r="D156" s="8" t="s">
        <v>3</v>
      </c>
      <c r="E156" s="8" t="s">
        <v>4</v>
      </c>
      <c r="F156" s="8" t="s">
        <v>5</v>
      </c>
      <c r="G156" s="8" t="s">
        <v>6</v>
      </c>
      <c r="H156" s="8" t="s">
        <v>7</v>
      </c>
      <c r="I156" s="8" t="s">
        <v>19</v>
      </c>
      <c r="J156" s="8" t="s">
        <v>8</v>
      </c>
      <c r="K156" s="8" t="s">
        <v>9</v>
      </c>
      <c r="L156" s="8" t="s">
        <v>10</v>
      </c>
      <c r="M156" s="8" t="s">
        <v>11</v>
      </c>
      <c r="N156" s="9" t="s">
        <v>12</v>
      </c>
      <c r="O156" s="9" t="s">
        <v>13</v>
      </c>
      <c r="P156" s="9" t="s">
        <v>14</v>
      </c>
      <c r="Q156" s="9" t="s">
        <v>15</v>
      </c>
      <c r="R156" s="9" t="s">
        <v>16</v>
      </c>
      <c r="S156" s="11"/>
    </row>
    <row r="157" spans="1:19" ht="15" x14ac:dyDescent="0.25">
      <c r="A157" s="15"/>
      <c r="B157" s="19" t="s">
        <v>68</v>
      </c>
      <c r="C157" s="7" t="s">
        <v>67</v>
      </c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9"/>
      <c r="O157" s="9" t="e">
        <f>VLOOKUP(Tabulka16[[#This Row],[jméno, příjmení, rok narození]],#REF!,3,FALSE)</f>
        <v>#REF!</v>
      </c>
      <c r="P157" s="9" t="e">
        <f>Tabulka16[[#This Row],[cíl]]-Tabulka16[[#This Row],[start]]</f>
        <v>#REF!</v>
      </c>
      <c r="Q157" s="9"/>
      <c r="R157" s="9" t="e">
        <f t="shared" ref="R157:R165" si="7">P157+TIME(0,M157,0)-Q157</f>
        <v>#REF!</v>
      </c>
      <c r="S157" s="11"/>
    </row>
    <row r="158" spans="1:19" ht="15" x14ac:dyDescent="0.25">
      <c r="A158" s="15"/>
      <c r="B158" s="19" t="s">
        <v>40</v>
      </c>
      <c r="C158" s="19" t="s">
        <v>67</v>
      </c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9"/>
      <c r="O158" s="9" t="e">
        <f>VLOOKUP(Tabulka16[[#This Row],[jméno, příjmení, rok narození]],#REF!,3,FALSE)</f>
        <v>#REF!</v>
      </c>
      <c r="P158" s="9" t="e">
        <f>Tabulka16[[#This Row],[cíl]]-Tabulka16[[#This Row],[start]]</f>
        <v>#REF!</v>
      </c>
      <c r="Q158" s="9"/>
      <c r="R158" s="9" t="e">
        <f t="shared" si="7"/>
        <v>#REF!</v>
      </c>
      <c r="S158" s="11"/>
    </row>
    <row r="159" spans="1:19" ht="15" x14ac:dyDescent="0.25">
      <c r="A159" s="15"/>
      <c r="B159" t="s">
        <v>80</v>
      </c>
      <c r="C159" s="19" t="s">
        <v>66</v>
      </c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9"/>
      <c r="O159" s="9" t="e">
        <f>VLOOKUP(Tabulka16[[#This Row],[jméno, příjmení, rok narození]],#REF!,3,FALSE)</f>
        <v>#REF!</v>
      </c>
      <c r="P159" s="9" t="e">
        <f>Tabulka16[[#This Row],[cíl]]-Tabulka16[[#This Row],[start]]</f>
        <v>#REF!</v>
      </c>
      <c r="Q159" s="9"/>
      <c r="R159" s="9" t="e">
        <f t="shared" si="7"/>
        <v>#REF!</v>
      </c>
      <c r="S159" s="7"/>
    </row>
    <row r="160" spans="1:19" ht="15" x14ac:dyDescent="0.25">
      <c r="A160" s="15"/>
      <c r="B160" s="19" t="s">
        <v>42</v>
      </c>
      <c r="C160" s="19" t="s">
        <v>66</v>
      </c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9"/>
      <c r="O160" s="9" t="e">
        <f>VLOOKUP(Tabulka16[[#This Row],[jméno, příjmení, rok narození]],#REF!,3,FALSE)</f>
        <v>#REF!</v>
      </c>
      <c r="P160" s="9" t="e">
        <f>Tabulka16[[#This Row],[cíl]]-Tabulka16[[#This Row],[start]]</f>
        <v>#REF!</v>
      </c>
      <c r="Q160" s="9"/>
      <c r="R160" s="9" t="e">
        <f t="shared" si="7"/>
        <v>#REF!</v>
      </c>
      <c r="S160" s="7"/>
    </row>
    <row r="161" spans="1:19" ht="15" x14ac:dyDescent="0.25">
      <c r="A161" s="15"/>
      <c r="B161" s="19" t="s">
        <v>81</v>
      </c>
      <c r="C161" s="19" t="s">
        <v>66</v>
      </c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9"/>
      <c r="O161" s="9" t="e">
        <f>VLOOKUP(Tabulka16[[#This Row],[jméno, příjmení, rok narození]],#REF!,3,FALSE)</f>
        <v>#REF!</v>
      </c>
      <c r="P161" s="9" t="e">
        <f>Tabulka16[[#This Row],[cíl]]-Tabulka16[[#This Row],[start]]</f>
        <v>#REF!</v>
      </c>
      <c r="Q161" s="9"/>
      <c r="R161" s="9" t="e">
        <f t="shared" si="7"/>
        <v>#REF!</v>
      </c>
      <c r="S161" s="7"/>
    </row>
    <row r="162" spans="1:19" ht="15" x14ac:dyDescent="0.25">
      <c r="A162" s="15"/>
      <c r="B162" s="19" t="s">
        <v>41</v>
      </c>
      <c r="C162" s="19" t="s">
        <v>66</v>
      </c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9"/>
      <c r="O162" s="9" t="e">
        <f>VLOOKUP(Tabulka16[[#This Row],[jméno, příjmení, rok narození]],#REF!,3,FALSE)</f>
        <v>#REF!</v>
      </c>
      <c r="P162" s="9" t="e">
        <f>Tabulka16[[#This Row],[cíl]]-Tabulka16[[#This Row],[start]]</f>
        <v>#REF!</v>
      </c>
      <c r="Q162" s="9"/>
      <c r="R162" s="9" t="e">
        <f t="shared" si="7"/>
        <v>#REF!</v>
      </c>
      <c r="S162" s="7"/>
    </row>
    <row r="163" spans="1:19" ht="15" x14ac:dyDescent="0.25">
      <c r="A163" s="15"/>
      <c r="B163" s="19"/>
      <c r="C163" s="1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9"/>
      <c r="O163" s="9"/>
      <c r="P163" s="9">
        <f>Tabulka16[[#This Row],[cíl]]-Tabulka16[[#This Row],[start]]</f>
        <v>0</v>
      </c>
      <c r="Q163" s="9"/>
      <c r="R163" s="9">
        <f t="shared" si="7"/>
        <v>0</v>
      </c>
      <c r="S163" s="7"/>
    </row>
    <row r="164" spans="1:19" ht="15" x14ac:dyDescent="0.25">
      <c r="A164" s="15"/>
      <c r="B164" s="19"/>
      <c r="C164" s="1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9"/>
      <c r="O164" s="9"/>
      <c r="P164" s="9">
        <f>Tabulka16[[#This Row],[cíl]]-Tabulka16[[#This Row],[start]]</f>
        <v>0</v>
      </c>
      <c r="Q164" s="9"/>
      <c r="R164" s="9">
        <f t="shared" si="7"/>
        <v>0</v>
      </c>
      <c r="S164" s="7"/>
    </row>
    <row r="165" spans="1:19" ht="15" x14ac:dyDescent="0.25">
      <c r="A165" s="15"/>
      <c r="B165" s="19"/>
      <c r="C165" s="1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9"/>
      <c r="O165" s="9"/>
      <c r="P165" s="9">
        <f>Tabulka16[[#This Row],[cíl]]-Tabulka16[[#This Row],[start]]</f>
        <v>0</v>
      </c>
      <c r="Q165" s="9"/>
      <c r="R165" s="9">
        <f t="shared" si="7"/>
        <v>0</v>
      </c>
      <c r="S165" s="7"/>
    </row>
    <row r="166" spans="1:19" ht="15" x14ac:dyDescent="0.25">
      <c r="A166" s="15"/>
      <c r="B166" s="19"/>
      <c r="C166" s="1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9"/>
      <c r="O166" s="9"/>
      <c r="P166" s="9"/>
      <c r="Q166" s="9"/>
      <c r="R166" s="9"/>
      <c r="S166" s="7"/>
    </row>
    <row r="167" spans="1:19" ht="15" x14ac:dyDescent="0.25">
      <c r="A167" s="15"/>
      <c r="B167" s="19"/>
      <c r="C167" s="1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9"/>
      <c r="O167" s="9"/>
      <c r="P167" s="9"/>
      <c r="Q167" s="9"/>
      <c r="R167" s="9"/>
      <c r="S167" s="7"/>
    </row>
    <row r="168" spans="1:19" ht="15" x14ac:dyDescent="0.25">
      <c r="A168" s="15"/>
      <c r="B168" s="19"/>
      <c r="C168" s="1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9"/>
      <c r="O168" s="9"/>
      <c r="P168" s="9"/>
      <c r="Q168" s="9"/>
      <c r="R168" s="9"/>
      <c r="S168" s="7"/>
    </row>
    <row r="169" spans="1:19" x14ac:dyDescent="0.2">
      <c r="A169" s="15"/>
      <c r="B169" s="7"/>
      <c r="C169" s="7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9"/>
      <c r="O169" s="9"/>
      <c r="P169" s="9"/>
      <c r="Q169" s="9"/>
      <c r="R169" s="9"/>
      <c r="S169" s="7"/>
    </row>
    <row r="170" spans="1:19" x14ac:dyDescent="0.2">
      <c r="A170" s="8"/>
      <c r="B170" s="7"/>
      <c r="C170" s="7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9"/>
      <c r="O170" s="9"/>
      <c r="P170" s="9"/>
      <c r="Q170" s="9"/>
      <c r="R170" s="9"/>
      <c r="S170" s="7"/>
    </row>
    <row r="171" spans="1:19" x14ac:dyDescent="0.2">
      <c r="A171" s="6"/>
      <c r="B171" s="6" t="s">
        <v>85</v>
      </c>
      <c r="C171" s="7"/>
      <c r="D171" s="12"/>
      <c r="E171" s="8"/>
      <c r="F171" s="8"/>
      <c r="G171" s="8"/>
      <c r="H171" s="8"/>
      <c r="I171" s="8"/>
      <c r="J171" s="8"/>
      <c r="K171" s="8"/>
      <c r="L171" s="8"/>
      <c r="M171" s="8"/>
      <c r="N171" s="9" t="s">
        <v>17</v>
      </c>
      <c r="O171" s="9"/>
      <c r="P171" s="9"/>
      <c r="Q171" s="9"/>
      <c r="R171" s="9"/>
      <c r="S171" s="7"/>
    </row>
    <row r="172" spans="1:19" x14ac:dyDescent="0.2">
      <c r="A172" s="8" t="s">
        <v>0</v>
      </c>
      <c r="B172" s="7" t="s">
        <v>1</v>
      </c>
      <c r="C172" s="7" t="s">
        <v>2</v>
      </c>
      <c r="D172" s="8" t="s">
        <v>3</v>
      </c>
      <c r="E172" s="8" t="s">
        <v>4</v>
      </c>
      <c r="F172" s="8" t="s">
        <v>5</v>
      </c>
      <c r="G172" s="8" t="s">
        <v>6</v>
      </c>
      <c r="H172" s="8" t="s">
        <v>7</v>
      </c>
      <c r="I172" s="8" t="s">
        <v>19</v>
      </c>
      <c r="J172" s="8" t="s">
        <v>8</v>
      </c>
      <c r="K172" s="8" t="s">
        <v>9</v>
      </c>
      <c r="L172" s="8" t="s">
        <v>10</v>
      </c>
      <c r="M172" s="8" t="s">
        <v>11</v>
      </c>
      <c r="N172" s="9" t="s">
        <v>12</v>
      </c>
      <c r="O172" s="9" t="s">
        <v>13</v>
      </c>
      <c r="P172" s="9" t="s">
        <v>14</v>
      </c>
      <c r="Q172" s="9" t="s">
        <v>15</v>
      </c>
      <c r="R172" s="9" t="s">
        <v>16</v>
      </c>
      <c r="S172" s="7"/>
    </row>
    <row r="173" spans="1:19" ht="15" x14ac:dyDescent="0.25">
      <c r="A173" s="15"/>
      <c r="B173" s="19" t="s">
        <v>86</v>
      </c>
      <c r="C173" s="19" t="s">
        <v>66</v>
      </c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9"/>
      <c r="O173" s="9" t="e">
        <f>VLOOKUP(Tabulka17[[#This Row],[jméno, příjmení, rok narození]],#REF!,3,FALSE)</f>
        <v>#REF!</v>
      </c>
      <c r="P173" s="9" t="e">
        <f>Tabulka17[[#This Row],[cíl]]-Tabulka17[[#This Row],[start]]</f>
        <v>#REF!</v>
      </c>
      <c r="Q173" s="9"/>
      <c r="R173" s="9" t="e">
        <f>P173+TIME(0,M173,0)-Q173</f>
        <v>#REF!</v>
      </c>
      <c r="S173" s="7"/>
    </row>
    <row r="174" spans="1:19" ht="15" x14ac:dyDescent="0.25">
      <c r="A174" s="15"/>
      <c r="B174" s="19" t="s">
        <v>87</v>
      </c>
      <c r="C174" s="19" t="s">
        <v>66</v>
      </c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9"/>
      <c r="O174" s="9" t="e">
        <f>VLOOKUP(Tabulka17[[#This Row],[jméno, příjmení, rok narození]],#REF!,3,FALSE)</f>
        <v>#REF!</v>
      </c>
      <c r="P174" s="9" t="e">
        <f>Tabulka17[[#This Row],[cíl]]-Tabulka17[[#This Row],[start]]</f>
        <v>#REF!</v>
      </c>
      <c r="Q174" s="9"/>
      <c r="R174" s="9" t="e">
        <f>P174+TIME(0,M174,0)-Q174</f>
        <v>#REF!</v>
      </c>
      <c r="S174" s="7"/>
    </row>
    <row r="175" spans="1:19" ht="15" x14ac:dyDescent="0.25">
      <c r="A175" s="15"/>
      <c r="B175" s="19" t="s">
        <v>88</v>
      </c>
      <c r="C175" s="19" t="s">
        <v>66</v>
      </c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9"/>
      <c r="O175" s="9" t="e">
        <f>VLOOKUP(Tabulka17[[#This Row],[jméno, příjmení, rok narození]],#REF!,3,FALSE)</f>
        <v>#REF!</v>
      </c>
      <c r="P175" s="9" t="e">
        <f>Tabulka17[[#This Row],[cíl]]-Tabulka17[[#This Row],[start]]</f>
        <v>#REF!</v>
      </c>
      <c r="Q175" s="9"/>
      <c r="R175" s="9" t="e">
        <f>P175+TIME(0,M175,0)-Q175</f>
        <v>#REF!</v>
      </c>
      <c r="S175" s="7"/>
    </row>
    <row r="176" spans="1:19" ht="15" x14ac:dyDescent="0.25">
      <c r="A176" s="15"/>
      <c r="C176" s="19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9"/>
      <c r="O176" s="9"/>
      <c r="P176" s="9">
        <f>Tabulka17[[#This Row],[cíl]]-Tabulka17[[#This Row],[start]]</f>
        <v>0</v>
      </c>
      <c r="Q176" s="9"/>
      <c r="R176" s="9">
        <f>P176+TIME(0,M176,0)-Q176</f>
        <v>0</v>
      </c>
      <c r="S176" s="7"/>
    </row>
    <row r="177" spans="1:19" ht="15" x14ac:dyDescent="0.25">
      <c r="A177" s="15"/>
      <c r="B177" s="19"/>
      <c r="C177" s="19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9"/>
      <c r="O177" s="9"/>
      <c r="P177" s="9">
        <f>Tabulka17[[#This Row],[cíl]]-Tabulka17[[#This Row],[start]]</f>
        <v>0</v>
      </c>
      <c r="Q177" s="9"/>
      <c r="R177" s="9">
        <f>P177+TIME(0,M177,0)-Q177</f>
        <v>0</v>
      </c>
      <c r="S177" s="7"/>
    </row>
    <row r="178" spans="1:19" ht="15" x14ac:dyDescent="0.25">
      <c r="A178" s="15"/>
      <c r="B178" s="19"/>
      <c r="C178" s="19"/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9"/>
      <c r="O178" s="9"/>
      <c r="P178" s="9"/>
      <c r="Q178" s="9"/>
      <c r="R178" s="9"/>
      <c r="S178" s="7"/>
    </row>
    <row r="179" spans="1:19" x14ac:dyDescent="0.2">
      <c r="A179" s="15"/>
      <c r="C179" s="7"/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9"/>
      <c r="O179" s="9"/>
      <c r="P179" s="9"/>
      <c r="Q179" s="9"/>
      <c r="R179" s="9"/>
      <c r="S179" s="7"/>
    </row>
    <row r="180" spans="1:19" ht="15" x14ac:dyDescent="0.25">
      <c r="A180" s="15"/>
      <c r="C180" s="19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9"/>
      <c r="O180" s="9"/>
      <c r="P180" s="9"/>
      <c r="Q180" s="9"/>
      <c r="R180" s="9"/>
      <c r="S180" s="7"/>
    </row>
    <row r="181" spans="1:19" ht="15" x14ac:dyDescent="0.25">
      <c r="A181" s="15"/>
      <c r="B181" s="19"/>
      <c r="C181" s="19"/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9"/>
      <c r="O181" s="9"/>
      <c r="P181" s="9"/>
      <c r="Q181" s="9"/>
      <c r="R181" s="9"/>
      <c r="S181" s="7"/>
    </row>
    <row r="182" spans="1:19" ht="15" x14ac:dyDescent="0.25">
      <c r="A182" s="15"/>
      <c r="B182" s="19"/>
      <c r="C182" s="19"/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9"/>
      <c r="O182" s="9"/>
      <c r="P182" s="9"/>
      <c r="Q182" s="9"/>
      <c r="R182" s="9"/>
      <c r="S182" s="7"/>
    </row>
    <row r="183" spans="1:19" x14ac:dyDescent="0.2">
      <c r="A183" s="15"/>
      <c r="C183" s="7"/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9"/>
      <c r="O183" s="9"/>
      <c r="P183" s="9"/>
      <c r="Q183" s="9"/>
      <c r="R183" s="9"/>
      <c r="S183" s="7"/>
    </row>
    <row r="184" spans="1:19" x14ac:dyDescent="0.2">
      <c r="A184" s="8"/>
      <c r="B184" s="7"/>
      <c r="C184" s="7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9"/>
      <c r="O184" s="9"/>
      <c r="P184" s="9"/>
      <c r="Q184" s="9"/>
      <c r="R184" s="9"/>
      <c r="S184" s="7"/>
    </row>
    <row r="185" spans="1:19" x14ac:dyDescent="0.2">
      <c r="A185" s="8"/>
      <c r="B185" s="7"/>
      <c r="C185" s="7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9"/>
      <c r="O185" s="9"/>
      <c r="P185" s="9"/>
      <c r="Q185" s="9"/>
      <c r="R185" s="9"/>
      <c r="S185" s="7"/>
    </row>
    <row r="186" spans="1:19" x14ac:dyDescent="0.2">
      <c r="A186" s="8"/>
      <c r="B186" s="7"/>
      <c r="C186" s="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9"/>
      <c r="O186" s="9"/>
      <c r="P186" s="9"/>
      <c r="Q186" s="9"/>
      <c r="R186" s="9"/>
      <c r="S186" s="7"/>
    </row>
    <row r="187" spans="1:19" x14ac:dyDescent="0.2">
      <c r="A187" s="8"/>
      <c r="B187" s="7"/>
      <c r="C187" s="7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9"/>
      <c r="O187" s="9"/>
      <c r="P187" s="9"/>
      <c r="Q187" s="9"/>
      <c r="R187" s="9"/>
      <c r="S187" s="7"/>
    </row>
    <row r="188" spans="1:19" x14ac:dyDescent="0.2">
      <c r="A188" s="8"/>
      <c r="B188" s="7"/>
      <c r="C188" s="7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9"/>
      <c r="O188" s="9"/>
      <c r="P188" s="9"/>
      <c r="Q188" s="9"/>
      <c r="R188" s="9"/>
      <c r="S188" s="7"/>
    </row>
    <row r="189" spans="1:19" x14ac:dyDescent="0.2">
      <c r="A189" s="8"/>
      <c r="B189" s="7"/>
      <c r="C189" s="7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9"/>
      <c r="O189" s="9"/>
      <c r="P189" s="9"/>
      <c r="Q189" s="9"/>
      <c r="R189" s="9"/>
      <c r="S189" s="7"/>
    </row>
    <row r="190" spans="1:19" x14ac:dyDescent="0.2">
      <c r="A190" s="8"/>
      <c r="B190" s="7"/>
      <c r="C190" s="7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9"/>
      <c r="O190" s="9"/>
      <c r="P190" s="9"/>
      <c r="Q190" s="9"/>
      <c r="R190" s="9"/>
      <c r="S190" s="7"/>
    </row>
    <row r="191" spans="1:19" x14ac:dyDescent="0.2">
      <c r="A191" s="8"/>
      <c r="B191" s="7"/>
      <c r="C191" s="7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9"/>
      <c r="O191" s="9"/>
      <c r="P191" s="9"/>
      <c r="Q191" s="9"/>
      <c r="R191" s="9"/>
      <c r="S191" s="7"/>
    </row>
    <row r="192" spans="1:19" x14ac:dyDescent="0.2">
      <c r="A192" s="8"/>
      <c r="B192" s="7"/>
      <c r="C192" s="7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9"/>
      <c r="O192" s="9"/>
      <c r="P192" s="9"/>
      <c r="Q192" s="9"/>
      <c r="R192" s="9"/>
      <c r="S192" s="7"/>
    </row>
    <row r="193" spans="1:19" x14ac:dyDescent="0.2">
      <c r="A193" s="8"/>
      <c r="B193" s="7"/>
      <c r="C193" s="7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9"/>
      <c r="O193" s="9"/>
      <c r="P193" s="9"/>
      <c r="Q193" s="9"/>
      <c r="R193" s="9"/>
      <c r="S193" s="7"/>
    </row>
    <row r="194" spans="1:19" x14ac:dyDescent="0.2">
      <c r="A194" s="8"/>
      <c r="B194" s="7"/>
      <c r="C194" s="7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9"/>
      <c r="O194" s="9"/>
      <c r="P194" s="9"/>
      <c r="Q194" s="9"/>
      <c r="R194" s="9"/>
      <c r="S194" s="7"/>
    </row>
    <row r="195" spans="1:19" x14ac:dyDescent="0.2">
      <c r="A195" s="8"/>
      <c r="B195" s="7"/>
      <c r="C195" s="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9"/>
      <c r="O195" s="9"/>
      <c r="P195" s="9"/>
      <c r="Q195" s="9"/>
      <c r="R195" s="9"/>
      <c r="S195" s="7"/>
    </row>
    <row r="196" spans="1:19" x14ac:dyDescent="0.2">
      <c r="A196" s="8"/>
      <c r="B196" s="7"/>
      <c r="C196" s="7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9"/>
      <c r="O196" s="9"/>
      <c r="P196" s="9"/>
      <c r="Q196" s="9"/>
      <c r="R196" s="9"/>
      <c r="S196" s="7"/>
    </row>
    <row r="197" spans="1:19" x14ac:dyDescent="0.2">
      <c r="A197" s="8"/>
      <c r="B197" s="7"/>
      <c r="C197" s="7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9"/>
      <c r="O197" s="9"/>
      <c r="P197" s="9"/>
      <c r="Q197" s="9"/>
      <c r="R197" s="9"/>
      <c r="S197" s="7"/>
    </row>
    <row r="198" spans="1:19" x14ac:dyDescent="0.2">
      <c r="A198" s="8"/>
      <c r="B198" s="7"/>
      <c r="C198" s="7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9"/>
      <c r="O198" s="9"/>
      <c r="P198" s="9"/>
      <c r="Q198" s="9"/>
      <c r="R198" s="9"/>
      <c r="S198" s="7"/>
    </row>
    <row r="199" spans="1:19" x14ac:dyDescent="0.2">
      <c r="A199" s="8"/>
      <c r="B199" s="7"/>
      <c r="C199" s="7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9"/>
      <c r="O199" s="9"/>
      <c r="P199" s="9"/>
      <c r="Q199" s="9"/>
      <c r="R199" s="9"/>
      <c r="S199" s="7"/>
    </row>
    <row r="200" spans="1:19" x14ac:dyDescent="0.2">
      <c r="A200" s="8"/>
      <c r="B200" s="7"/>
      <c r="C200" s="7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9"/>
      <c r="O200" s="9"/>
      <c r="P200" s="9"/>
      <c r="Q200" s="9"/>
      <c r="R200" s="9"/>
      <c r="S200" s="7"/>
    </row>
    <row r="201" spans="1:19" x14ac:dyDescent="0.2">
      <c r="A201" s="8"/>
      <c r="B201" s="7"/>
      <c r="C201" s="7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9"/>
      <c r="O201" s="9"/>
      <c r="P201" s="9"/>
      <c r="Q201" s="9"/>
      <c r="R201" s="9"/>
      <c r="S201" s="7"/>
    </row>
    <row r="202" spans="1:19" x14ac:dyDescent="0.2">
      <c r="A202" s="8"/>
      <c r="B202" s="7"/>
      <c r="C202" s="7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9"/>
      <c r="O202" s="9"/>
      <c r="P202" s="9"/>
      <c r="Q202" s="9"/>
      <c r="R202" s="9"/>
      <c r="S202" s="7"/>
    </row>
    <row r="203" spans="1:19" x14ac:dyDescent="0.2">
      <c r="A203" s="8"/>
      <c r="B203" s="7"/>
      <c r="C203" s="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9"/>
      <c r="O203" s="9"/>
      <c r="P203" s="9"/>
      <c r="Q203" s="9"/>
      <c r="R203" s="9"/>
      <c r="S203" s="7"/>
    </row>
    <row r="204" spans="1:19" x14ac:dyDescent="0.2">
      <c r="A204" s="8"/>
      <c r="B204" s="7"/>
      <c r="C204" s="7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9"/>
      <c r="O204" s="9"/>
      <c r="P204" s="9"/>
      <c r="Q204" s="9"/>
      <c r="R204" s="9"/>
      <c r="S204" s="7"/>
    </row>
    <row r="205" spans="1:19" x14ac:dyDescent="0.2">
      <c r="A205" s="8"/>
      <c r="B205" s="7"/>
      <c r="C205" s="7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9"/>
      <c r="O205" s="9"/>
      <c r="P205" s="9"/>
      <c r="Q205" s="9"/>
      <c r="R205" s="9"/>
      <c r="S205" s="7"/>
    </row>
    <row r="206" spans="1:19" x14ac:dyDescent="0.2">
      <c r="A206" s="8"/>
      <c r="B206" s="7"/>
      <c r="C206" s="7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9"/>
      <c r="O206" s="9"/>
      <c r="P206" s="9"/>
      <c r="Q206" s="9"/>
      <c r="R206" s="9"/>
      <c r="S206" s="7"/>
    </row>
    <row r="207" spans="1:19" x14ac:dyDescent="0.2">
      <c r="A207" s="8"/>
      <c r="B207" s="7"/>
      <c r="C207" s="7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9"/>
      <c r="O207" s="9"/>
      <c r="P207" s="9"/>
      <c r="Q207" s="9"/>
      <c r="R207" s="9"/>
      <c r="S207" s="7"/>
    </row>
    <row r="208" spans="1:19" x14ac:dyDescent="0.2">
      <c r="A208" s="8"/>
      <c r="B208" s="7"/>
      <c r="C208" s="7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9"/>
      <c r="O208" s="9"/>
      <c r="P208" s="9"/>
      <c r="Q208" s="9"/>
      <c r="R208" s="9"/>
      <c r="S208" s="7"/>
    </row>
    <row r="209" spans="1:19" x14ac:dyDescent="0.2">
      <c r="A209" s="8"/>
      <c r="B209" s="7"/>
      <c r="C209" s="7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9"/>
      <c r="O209" s="9"/>
      <c r="P209" s="9"/>
      <c r="Q209" s="9"/>
      <c r="R209" s="9"/>
      <c r="S209" s="7"/>
    </row>
    <row r="210" spans="1:19" x14ac:dyDescent="0.2">
      <c r="A210" s="8"/>
      <c r="B210" s="7"/>
      <c r="C210" s="7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9"/>
      <c r="O210" s="9"/>
      <c r="P210" s="9"/>
      <c r="Q210" s="9"/>
      <c r="R210" s="9"/>
      <c r="S210" s="7"/>
    </row>
    <row r="211" spans="1:19" x14ac:dyDescent="0.2">
      <c r="A211" s="8"/>
      <c r="B211" s="7"/>
      <c r="C211" s="7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9"/>
      <c r="O211" s="9"/>
      <c r="P211" s="9"/>
      <c r="Q211" s="9"/>
      <c r="R211" s="9"/>
      <c r="S211" s="7"/>
    </row>
    <row r="212" spans="1:19" x14ac:dyDescent="0.2">
      <c r="A212" s="8"/>
      <c r="B212" s="7"/>
      <c r="C212" s="7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9"/>
      <c r="O212" s="9"/>
      <c r="P212" s="9"/>
      <c r="Q212" s="9"/>
      <c r="R212" s="9"/>
      <c r="S212" s="7"/>
    </row>
    <row r="213" spans="1:19" x14ac:dyDescent="0.2">
      <c r="A213" s="8"/>
      <c r="B213" s="7"/>
      <c r="C213" s="7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9"/>
      <c r="O213" s="9"/>
      <c r="P213" s="9"/>
      <c r="Q213" s="9"/>
      <c r="R213" s="9"/>
      <c r="S213" s="7"/>
    </row>
    <row r="214" spans="1:19" x14ac:dyDescent="0.2">
      <c r="A214" s="8"/>
      <c r="B214" s="7"/>
      <c r="C214" s="7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9"/>
      <c r="O214" s="9"/>
      <c r="P214" s="9"/>
      <c r="Q214" s="9"/>
      <c r="R214" s="9"/>
      <c r="S214" s="7"/>
    </row>
    <row r="215" spans="1:19" x14ac:dyDescent="0.2">
      <c r="A215" s="8"/>
      <c r="B215" s="7"/>
      <c r="C215" s="7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9"/>
      <c r="O215" s="9"/>
      <c r="P215" s="9"/>
      <c r="Q215" s="9"/>
      <c r="R215" s="9"/>
      <c r="S215" s="7"/>
    </row>
    <row r="216" spans="1:19" x14ac:dyDescent="0.2">
      <c r="A216" s="8"/>
      <c r="B216" s="7"/>
      <c r="C216" s="7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9"/>
      <c r="O216" s="9"/>
      <c r="P216" s="9"/>
      <c r="Q216" s="9"/>
      <c r="R216" s="9"/>
      <c r="S216" s="7"/>
    </row>
    <row r="217" spans="1:19" x14ac:dyDescent="0.2">
      <c r="A217" s="8"/>
      <c r="B217" s="7"/>
      <c r="C217" s="7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9"/>
      <c r="O217" s="9"/>
      <c r="P217" s="9"/>
      <c r="Q217" s="9"/>
      <c r="R217" s="9"/>
      <c r="S217" s="7"/>
    </row>
    <row r="218" spans="1:19" x14ac:dyDescent="0.2">
      <c r="A218" s="8"/>
      <c r="B218" s="7"/>
      <c r="C218" s="7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9"/>
      <c r="O218" s="9"/>
      <c r="P218" s="9"/>
      <c r="Q218" s="9"/>
      <c r="R218" s="9"/>
      <c r="S218" s="7"/>
    </row>
    <row r="219" spans="1:19" x14ac:dyDescent="0.2">
      <c r="A219" s="8"/>
      <c r="B219" s="7"/>
      <c r="C219" s="7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9"/>
      <c r="O219" s="9"/>
      <c r="P219" s="9"/>
      <c r="Q219" s="9"/>
      <c r="R219" s="9"/>
      <c r="S219" s="7"/>
    </row>
    <row r="220" spans="1:19" x14ac:dyDescent="0.2">
      <c r="A220" s="8"/>
      <c r="B220" s="7"/>
      <c r="C220" s="7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9"/>
      <c r="O220" s="9"/>
      <c r="P220" s="9"/>
      <c r="Q220" s="9"/>
      <c r="R220" s="9"/>
      <c r="S220" s="7"/>
    </row>
    <row r="221" spans="1:19" x14ac:dyDescent="0.2">
      <c r="A221" s="8"/>
      <c r="B221" s="7"/>
      <c r="C221" s="7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9"/>
      <c r="O221" s="9"/>
      <c r="P221" s="9"/>
      <c r="Q221" s="9"/>
      <c r="R221" s="9"/>
      <c r="S221" s="7"/>
    </row>
    <row r="222" spans="1:19" x14ac:dyDescent="0.2">
      <c r="A222" s="8"/>
      <c r="B222" s="7"/>
      <c r="C222" s="7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9"/>
      <c r="O222" s="9"/>
      <c r="P222" s="9"/>
      <c r="Q222" s="9"/>
      <c r="R222" s="9"/>
      <c r="S222" s="7"/>
    </row>
    <row r="223" spans="1:19" x14ac:dyDescent="0.2">
      <c r="A223" s="8"/>
      <c r="B223" s="7"/>
      <c r="C223" s="7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9"/>
      <c r="O223" s="9"/>
      <c r="P223" s="9"/>
      <c r="Q223" s="9"/>
      <c r="R223" s="9"/>
      <c r="S223" s="7"/>
    </row>
    <row r="224" spans="1:19" x14ac:dyDescent="0.2">
      <c r="A224" s="8"/>
      <c r="B224" s="7"/>
      <c r="C224" s="7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9"/>
      <c r="O224" s="9"/>
      <c r="P224" s="9"/>
      <c r="Q224" s="9"/>
      <c r="R224" s="9"/>
      <c r="S224" s="7"/>
    </row>
    <row r="225" spans="1:19" x14ac:dyDescent="0.2">
      <c r="A225" s="8"/>
      <c r="B225" s="7"/>
      <c r="C225" s="7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9"/>
      <c r="O225" s="9"/>
      <c r="P225" s="9"/>
      <c r="Q225" s="9"/>
      <c r="R225" s="9"/>
      <c r="S225" s="7"/>
    </row>
    <row r="226" spans="1:19" x14ac:dyDescent="0.2">
      <c r="A226" s="8"/>
      <c r="B226" s="7"/>
      <c r="C226" s="7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9"/>
      <c r="O226" s="9"/>
      <c r="P226" s="9"/>
      <c r="Q226" s="9"/>
      <c r="R226" s="9"/>
      <c r="S226" s="7"/>
    </row>
    <row r="227" spans="1:19" x14ac:dyDescent="0.2">
      <c r="A227" s="8"/>
      <c r="B227" s="7"/>
      <c r="C227" s="7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9"/>
      <c r="O227" s="9"/>
      <c r="P227" s="9"/>
      <c r="Q227" s="9"/>
      <c r="R227" s="9"/>
      <c r="S227" s="7"/>
    </row>
    <row r="228" spans="1:19" x14ac:dyDescent="0.2">
      <c r="A228" s="8"/>
      <c r="B228" s="7"/>
      <c r="C228" s="7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9"/>
      <c r="O228" s="9"/>
      <c r="P228" s="9"/>
      <c r="Q228" s="9"/>
      <c r="R228" s="9"/>
      <c r="S228" s="7"/>
    </row>
    <row r="229" spans="1:19" x14ac:dyDescent="0.2">
      <c r="A229" s="8"/>
      <c r="B229" s="7"/>
      <c r="C229" s="7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9"/>
      <c r="O229" s="9"/>
      <c r="P229" s="9"/>
      <c r="Q229" s="9"/>
      <c r="R229" s="9"/>
      <c r="S229" s="7"/>
    </row>
    <row r="230" spans="1:19" x14ac:dyDescent="0.2">
      <c r="A230" s="8"/>
      <c r="B230" s="7"/>
      <c r="C230" s="7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9"/>
      <c r="O230" s="9"/>
      <c r="P230" s="9"/>
      <c r="Q230" s="9"/>
      <c r="R230" s="9"/>
      <c r="S230" s="7"/>
    </row>
    <row r="231" spans="1:19" x14ac:dyDescent="0.2">
      <c r="A231" s="8"/>
      <c r="B231" s="7"/>
      <c r="C231" s="7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9"/>
      <c r="O231" s="9"/>
      <c r="P231" s="9"/>
      <c r="Q231" s="9"/>
      <c r="R231" s="9"/>
      <c r="S231" s="7"/>
    </row>
    <row r="232" spans="1:19" x14ac:dyDescent="0.2">
      <c r="A232" s="8"/>
      <c r="B232" s="7"/>
      <c r="C232" s="7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9"/>
      <c r="O232" s="9"/>
      <c r="P232" s="9"/>
      <c r="Q232" s="9"/>
      <c r="R232" s="9"/>
      <c r="S232" s="7"/>
    </row>
    <row r="233" spans="1:19" x14ac:dyDescent="0.2">
      <c r="A233" s="8"/>
      <c r="B233" s="7"/>
      <c r="C233" s="7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9"/>
      <c r="O233" s="9"/>
      <c r="P233" s="9"/>
      <c r="Q233" s="9"/>
      <c r="R233" s="9"/>
      <c r="S233" s="7"/>
    </row>
    <row r="234" spans="1:19" x14ac:dyDescent="0.2">
      <c r="A234" s="8"/>
      <c r="B234" s="7"/>
      <c r="C234" s="7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9"/>
      <c r="O234" s="9"/>
      <c r="P234" s="9"/>
      <c r="Q234" s="9"/>
      <c r="R234" s="9"/>
      <c r="S234" s="7"/>
    </row>
    <row r="235" spans="1:19" x14ac:dyDescent="0.2">
      <c r="A235" s="8"/>
      <c r="B235" s="7"/>
      <c r="C235" s="7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9"/>
      <c r="O235" s="9"/>
      <c r="P235" s="9"/>
      <c r="Q235" s="9"/>
      <c r="R235" s="9"/>
      <c r="S235" s="7"/>
    </row>
    <row r="236" spans="1:19" x14ac:dyDescent="0.2">
      <c r="A236" s="8"/>
      <c r="B236" s="7"/>
      <c r="C236" s="7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9"/>
      <c r="O236" s="9"/>
      <c r="P236" s="9"/>
      <c r="Q236" s="9"/>
      <c r="R236" s="9"/>
      <c r="S236" s="7"/>
    </row>
    <row r="237" spans="1:19" x14ac:dyDescent="0.2">
      <c r="A237" s="8"/>
      <c r="B237" s="7"/>
      <c r="C237" s="7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9"/>
      <c r="O237" s="9"/>
      <c r="P237" s="9"/>
      <c r="Q237" s="9"/>
      <c r="R237" s="9"/>
      <c r="S237" s="7"/>
    </row>
    <row r="238" spans="1:19" x14ac:dyDescent="0.2">
      <c r="A238" s="8"/>
      <c r="B238" s="7"/>
      <c r="C238" s="7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9"/>
      <c r="O238" s="9"/>
      <c r="P238" s="9"/>
      <c r="Q238" s="9"/>
      <c r="R238" s="9"/>
      <c r="S238" s="7"/>
    </row>
    <row r="239" spans="1:19" x14ac:dyDescent="0.2">
      <c r="A239" s="8"/>
      <c r="B239" s="7"/>
      <c r="C239" s="7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9"/>
      <c r="O239" s="9"/>
      <c r="P239" s="9"/>
      <c r="Q239" s="9"/>
      <c r="R239" s="9"/>
      <c r="S239" s="7"/>
    </row>
    <row r="240" spans="1:19" x14ac:dyDescent="0.2">
      <c r="A240" s="8"/>
      <c r="B240" s="7"/>
      <c r="C240" s="7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9"/>
      <c r="O240" s="9"/>
      <c r="P240" s="9"/>
      <c r="Q240" s="9"/>
      <c r="R240" s="9"/>
      <c r="S240" s="7"/>
    </row>
    <row r="241" spans="1:19" x14ac:dyDescent="0.2">
      <c r="A241" s="8"/>
      <c r="B241" s="7"/>
      <c r="C241" s="7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9"/>
      <c r="O241" s="9"/>
      <c r="P241" s="9"/>
      <c r="Q241" s="9"/>
      <c r="R241" s="9"/>
      <c r="S241" s="7"/>
    </row>
    <row r="242" spans="1:19" x14ac:dyDescent="0.2">
      <c r="A242" s="8"/>
      <c r="B242" s="7"/>
      <c r="C242" s="7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9"/>
      <c r="O242" s="9"/>
      <c r="P242" s="9"/>
      <c r="Q242" s="9"/>
      <c r="R242" s="9"/>
      <c r="S242" s="7"/>
    </row>
    <row r="243" spans="1:19" x14ac:dyDescent="0.2">
      <c r="A243" s="8"/>
      <c r="B243" s="7"/>
      <c r="C243" s="7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9"/>
      <c r="O243" s="9"/>
      <c r="P243" s="9"/>
      <c r="Q243" s="9"/>
      <c r="R243" s="9"/>
      <c r="S243" s="7"/>
    </row>
    <row r="244" spans="1:19" x14ac:dyDescent="0.2">
      <c r="A244" s="8"/>
      <c r="B244" s="7"/>
      <c r="C244" s="7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9"/>
      <c r="O244" s="9"/>
      <c r="P244" s="9"/>
      <c r="Q244" s="9"/>
      <c r="R244" s="9"/>
      <c r="S244" s="7"/>
    </row>
    <row r="245" spans="1:19" x14ac:dyDescent="0.2">
      <c r="A245" s="8"/>
      <c r="B245" s="7"/>
      <c r="C245" s="7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9"/>
      <c r="O245" s="9"/>
      <c r="P245" s="9"/>
      <c r="Q245" s="9"/>
      <c r="R245" s="9"/>
      <c r="S245" s="7"/>
    </row>
    <row r="246" spans="1:19" x14ac:dyDescent="0.2">
      <c r="A246" s="8"/>
      <c r="B246" s="7"/>
      <c r="C246" s="7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9"/>
      <c r="O246" s="9"/>
      <c r="P246" s="9"/>
      <c r="Q246" s="9"/>
      <c r="R246" s="9"/>
      <c r="S246" s="7"/>
    </row>
    <row r="247" spans="1:19" x14ac:dyDescent="0.2">
      <c r="A247" s="8"/>
      <c r="B247" s="7"/>
      <c r="C247" s="7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9"/>
      <c r="O247" s="9"/>
      <c r="P247" s="9"/>
      <c r="Q247" s="9"/>
      <c r="R247" s="9"/>
      <c r="S247" s="7"/>
    </row>
    <row r="248" spans="1:19" x14ac:dyDescent="0.2">
      <c r="A248" s="8"/>
      <c r="B248" s="7"/>
      <c r="C248" s="7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9"/>
      <c r="O248" s="9"/>
      <c r="P248" s="9"/>
      <c r="Q248" s="9"/>
      <c r="R248" s="9"/>
      <c r="S248" s="7"/>
    </row>
    <row r="249" spans="1:19" x14ac:dyDescent="0.2">
      <c r="A249" s="8"/>
      <c r="B249" s="7"/>
      <c r="C249" s="7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9"/>
      <c r="O249" s="9"/>
      <c r="P249" s="9"/>
      <c r="Q249" s="9"/>
      <c r="R249" s="9"/>
      <c r="S249" s="7"/>
    </row>
    <row r="250" spans="1:19" x14ac:dyDescent="0.2">
      <c r="A250" s="8"/>
      <c r="B250" s="7"/>
      <c r="C250" s="7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9"/>
      <c r="O250" s="9"/>
      <c r="P250" s="9"/>
      <c r="Q250" s="9"/>
      <c r="R250" s="9"/>
      <c r="S250" s="7"/>
    </row>
    <row r="251" spans="1:19" x14ac:dyDescent="0.2">
      <c r="A251" s="8"/>
      <c r="B251" s="7"/>
      <c r="C251" s="7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9"/>
      <c r="O251" s="9"/>
      <c r="P251" s="9"/>
      <c r="Q251" s="9"/>
      <c r="R251" s="9"/>
      <c r="S251" s="7"/>
    </row>
    <row r="252" spans="1:19" x14ac:dyDescent="0.2">
      <c r="A252" s="8"/>
      <c r="B252" s="7"/>
      <c r="C252" s="7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9"/>
      <c r="O252" s="9"/>
      <c r="P252" s="9"/>
      <c r="Q252" s="9"/>
      <c r="R252" s="9"/>
      <c r="S252" s="7"/>
    </row>
    <row r="253" spans="1:19" x14ac:dyDescent="0.2">
      <c r="A253" s="8"/>
      <c r="B253" s="7"/>
      <c r="C253" s="7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9"/>
      <c r="O253" s="9"/>
      <c r="P253" s="9"/>
      <c r="Q253" s="9"/>
      <c r="R253" s="9"/>
      <c r="S253" s="7"/>
    </row>
    <row r="254" spans="1:19" x14ac:dyDescent="0.2">
      <c r="A254" s="8"/>
      <c r="B254" s="7"/>
      <c r="C254" s="7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9"/>
      <c r="O254" s="9"/>
      <c r="P254" s="9"/>
      <c r="Q254" s="9"/>
      <c r="R254" s="9"/>
      <c r="S254" s="7"/>
    </row>
    <row r="255" spans="1:19" x14ac:dyDescent="0.2">
      <c r="A255" s="8"/>
      <c r="B255" s="7"/>
      <c r="C255" s="7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9"/>
      <c r="O255" s="9"/>
      <c r="P255" s="9"/>
      <c r="Q255" s="9"/>
      <c r="R255" s="9"/>
      <c r="S255" s="7"/>
    </row>
    <row r="256" spans="1:19" x14ac:dyDescent="0.2">
      <c r="A256" s="8"/>
      <c r="B256" s="7"/>
      <c r="C256" s="7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9"/>
      <c r="O256" s="9"/>
      <c r="P256" s="9"/>
      <c r="Q256" s="9"/>
      <c r="R256" s="9"/>
      <c r="S256" s="7"/>
    </row>
    <row r="257" spans="1:19" x14ac:dyDescent="0.2">
      <c r="A257" s="8"/>
      <c r="B257" s="7"/>
      <c r="C257" s="7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9"/>
      <c r="O257" s="9"/>
      <c r="P257" s="9"/>
      <c r="Q257" s="9"/>
      <c r="R257" s="9"/>
      <c r="S257" s="7"/>
    </row>
    <row r="258" spans="1:19" x14ac:dyDescent="0.2">
      <c r="A258" s="8"/>
      <c r="B258" s="7"/>
      <c r="C258" s="7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9"/>
      <c r="O258" s="9"/>
      <c r="P258" s="9"/>
      <c r="Q258" s="9"/>
      <c r="R258" s="9"/>
      <c r="S258" s="7"/>
    </row>
    <row r="259" spans="1:19" x14ac:dyDescent="0.2">
      <c r="A259" s="8"/>
      <c r="B259" s="7"/>
      <c r="C259" s="7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9"/>
      <c r="O259" s="9"/>
      <c r="P259" s="9"/>
      <c r="Q259" s="9"/>
      <c r="R259" s="9"/>
      <c r="S259" s="7"/>
    </row>
    <row r="260" spans="1:19" x14ac:dyDescent="0.2">
      <c r="A260" s="8"/>
      <c r="B260" s="7"/>
      <c r="C260" s="7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9"/>
      <c r="O260" s="9"/>
      <c r="P260" s="9"/>
      <c r="Q260" s="9"/>
      <c r="R260" s="9"/>
      <c r="S260" s="7"/>
    </row>
    <row r="261" spans="1:19" x14ac:dyDescent="0.2">
      <c r="A261" s="8"/>
      <c r="B261" s="7"/>
      <c r="C261" s="7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9"/>
      <c r="O261" s="9"/>
      <c r="P261" s="9"/>
      <c r="Q261" s="9"/>
      <c r="R261" s="9"/>
      <c r="S261" s="7"/>
    </row>
    <row r="262" spans="1:19" x14ac:dyDescent="0.2">
      <c r="A262" s="8"/>
      <c r="B262" s="7"/>
      <c r="C262" s="7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9"/>
      <c r="O262" s="9"/>
      <c r="P262" s="9"/>
      <c r="Q262" s="9"/>
      <c r="R262" s="9"/>
      <c r="S262" s="7"/>
    </row>
    <row r="263" spans="1:19" x14ac:dyDescent="0.2">
      <c r="A263" s="8"/>
      <c r="B263" s="7"/>
      <c r="C263" s="7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9"/>
      <c r="O263" s="9"/>
      <c r="P263" s="9"/>
      <c r="Q263" s="9"/>
      <c r="R263" s="9"/>
      <c r="S263" s="7"/>
    </row>
    <row r="264" spans="1:19" x14ac:dyDescent="0.2">
      <c r="A264" s="8"/>
      <c r="B264" s="7"/>
      <c r="C264" s="7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9"/>
      <c r="O264" s="9"/>
      <c r="P264" s="9"/>
      <c r="Q264" s="9"/>
      <c r="R264" s="9"/>
      <c r="S264" s="7"/>
    </row>
    <row r="265" spans="1:19" x14ac:dyDescent="0.2">
      <c r="A265" s="8"/>
      <c r="B265" s="7"/>
      <c r="C265" s="7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9"/>
      <c r="O265" s="9"/>
      <c r="P265" s="9"/>
      <c r="Q265" s="9"/>
      <c r="R265" s="9"/>
      <c r="S265" s="7"/>
    </row>
    <row r="266" spans="1:19" x14ac:dyDescent="0.2">
      <c r="A266" s="8"/>
      <c r="B266" s="7"/>
      <c r="C266" s="7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9"/>
      <c r="O266" s="9"/>
      <c r="P266" s="9"/>
      <c r="Q266" s="9"/>
      <c r="R266" s="9"/>
      <c r="S266" s="7"/>
    </row>
    <row r="267" spans="1:19" x14ac:dyDescent="0.2">
      <c r="A267" s="8"/>
      <c r="B267" s="7"/>
      <c r="C267" s="7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9"/>
      <c r="O267" s="9"/>
      <c r="P267" s="9"/>
      <c r="Q267" s="9"/>
      <c r="R267" s="9"/>
      <c r="S267" s="7"/>
    </row>
    <row r="268" spans="1:19" x14ac:dyDescent="0.2">
      <c r="A268" s="8"/>
      <c r="B268" s="7"/>
      <c r="C268" s="7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9"/>
      <c r="O268" s="9"/>
      <c r="P268" s="9"/>
      <c r="Q268" s="9"/>
      <c r="R268" s="9"/>
      <c r="S268" s="7"/>
    </row>
    <row r="269" spans="1:19" x14ac:dyDescent="0.2">
      <c r="A269" s="8"/>
      <c r="B269" s="7"/>
      <c r="C269" s="7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9"/>
      <c r="O269" s="9"/>
      <c r="P269" s="9"/>
      <c r="Q269" s="9"/>
      <c r="R269" s="9"/>
      <c r="S269" s="7"/>
    </row>
    <row r="270" spans="1:19" x14ac:dyDescent="0.2">
      <c r="A270" s="8"/>
      <c r="B270" s="7"/>
      <c r="C270" s="7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9"/>
      <c r="O270" s="9"/>
      <c r="P270" s="9"/>
      <c r="Q270" s="9"/>
      <c r="R270" s="9"/>
      <c r="S270" s="7"/>
    </row>
    <row r="271" spans="1:19" x14ac:dyDescent="0.2">
      <c r="A271" s="8"/>
      <c r="B271" s="7"/>
      <c r="C271" s="7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9"/>
      <c r="O271" s="9"/>
      <c r="P271" s="9"/>
      <c r="Q271" s="9"/>
      <c r="R271" s="9"/>
      <c r="S271" s="7"/>
    </row>
    <row r="272" spans="1:19" x14ac:dyDescent="0.2">
      <c r="A272" s="8"/>
      <c r="B272" s="7"/>
      <c r="C272" s="7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9"/>
      <c r="O272" s="9"/>
      <c r="P272" s="9"/>
      <c r="Q272" s="9"/>
      <c r="R272" s="9"/>
      <c r="S272" s="7"/>
    </row>
    <row r="273" spans="1:19" x14ac:dyDescent="0.2">
      <c r="A273" s="8"/>
      <c r="B273" s="7"/>
      <c r="C273" s="7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9"/>
      <c r="O273" s="9"/>
      <c r="P273" s="9"/>
      <c r="Q273" s="9"/>
      <c r="R273" s="9"/>
      <c r="S273" s="7"/>
    </row>
    <row r="274" spans="1:19" x14ac:dyDescent="0.2">
      <c r="A274" s="8"/>
      <c r="B274" s="7"/>
      <c r="C274" s="7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9"/>
      <c r="O274" s="9"/>
      <c r="P274" s="9"/>
      <c r="Q274" s="9"/>
      <c r="R274" s="9"/>
      <c r="S274" s="7"/>
    </row>
    <row r="275" spans="1:19" x14ac:dyDescent="0.2">
      <c r="A275" s="8"/>
      <c r="B275" s="7"/>
      <c r="C275" s="7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9"/>
      <c r="O275" s="9"/>
      <c r="P275" s="9"/>
      <c r="Q275" s="9"/>
      <c r="R275" s="9"/>
      <c r="S275" s="7"/>
    </row>
    <row r="276" spans="1:19" x14ac:dyDescent="0.2">
      <c r="A276" s="8"/>
      <c r="B276" s="7"/>
      <c r="C276" s="7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9"/>
      <c r="O276" s="9"/>
      <c r="P276" s="9"/>
      <c r="Q276" s="9"/>
      <c r="R276" s="9"/>
      <c r="S276" s="7"/>
    </row>
    <row r="277" spans="1:19" x14ac:dyDescent="0.2">
      <c r="A277" s="8"/>
      <c r="B277" s="7"/>
      <c r="C277" s="7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9"/>
      <c r="O277" s="9"/>
      <c r="P277" s="9"/>
      <c r="Q277" s="9"/>
      <c r="R277" s="9"/>
      <c r="S277" s="7"/>
    </row>
    <row r="278" spans="1:19" x14ac:dyDescent="0.2">
      <c r="A278" s="8"/>
      <c r="B278" s="7"/>
      <c r="C278" s="7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9"/>
      <c r="O278" s="9"/>
      <c r="P278" s="9"/>
      <c r="Q278" s="9"/>
      <c r="R278" s="9"/>
      <c r="S278" s="7"/>
    </row>
    <row r="279" spans="1:19" x14ac:dyDescent="0.2">
      <c r="A279" s="8"/>
      <c r="B279" s="7"/>
      <c r="C279" s="7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9"/>
      <c r="O279" s="9"/>
      <c r="P279" s="9"/>
      <c r="Q279" s="9"/>
      <c r="R279" s="9"/>
      <c r="S279" s="7"/>
    </row>
    <row r="280" spans="1:19" x14ac:dyDescent="0.2">
      <c r="A280" s="8"/>
      <c r="B280" s="7"/>
      <c r="C280" s="7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9"/>
      <c r="O280" s="9"/>
      <c r="P280" s="9"/>
      <c r="Q280" s="9"/>
      <c r="R280" s="9"/>
      <c r="S280" s="7"/>
    </row>
    <row r="281" spans="1:19" x14ac:dyDescent="0.2">
      <c r="A281" s="8"/>
      <c r="B281" s="7"/>
      <c r="C281" s="7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9"/>
      <c r="O281" s="9"/>
      <c r="P281" s="9"/>
      <c r="Q281" s="9"/>
      <c r="R281" s="9"/>
      <c r="S281" s="7"/>
    </row>
    <row r="282" spans="1:19" x14ac:dyDescent="0.2">
      <c r="A282" s="8"/>
      <c r="B282" s="7"/>
      <c r="C282" s="7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9"/>
      <c r="O282" s="9"/>
      <c r="P282" s="9"/>
      <c r="Q282" s="9"/>
      <c r="R282" s="9"/>
      <c r="S282" s="7"/>
    </row>
    <row r="283" spans="1:19" x14ac:dyDescent="0.2">
      <c r="A283" s="8"/>
      <c r="B283" s="7"/>
      <c r="C283" s="7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9"/>
      <c r="O283" s="9"/>
      <c r="P283" s="9"/>
      <c r="Q283" s="9"/>
      <c r="R283" s="9"/>
      <c r="S283" s="7"/>
    </row>
    <row r="284" spans="1:19" x14ac:dyDescent="0.2">
      <c r="A284" s="8"/>
      <c r="B284" s="7"/>
      <c r="C284" s="7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9"/>
      <c r="O284" s="9"/>
      <c r="P284" s="9"/>
      <c r="Q284" s="9"/>
      <c r="R284" s="9"/>
      <c r="S284" s="7"/>
    </row>
    <row r="285" spans="1:19" x14ac:dyDescent="0.2">
      <c r="A285" s="8"/>
      <c r="B285" s="7"/>
      <c r="C285" s="7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9"/>
      <c r="O285" s="9"/>
      <c r="P285" s="9"/>
      <c r="Q285" s="9"/>
      <c r="R285" s="9"/>
      <c r="S285" s="7"/>
    </row>
    <row r="286" spans="1:19" x14ac:dyDescent="0.2">
      <c r="A286" s="8"/>
      <c r="B286" s="7"/>
      <c r="C286" s="7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9"/>
      <c r="O286" s="9"/>
      <c r="P286" s="9"/>
      <c r="Q286" s="9"/>
      <c r="R286" s="9"/>
      <c r="S286" s="7"/>
    </row>
    <row r="287" spans="1:19" x14ac:dyDescent="0.2">
      <c r="A287" s="8"/>
      <c r="B287" s="7"/>
      <c r="C287" s="7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9"/>
      <c r="O287" s="9"/>
      <c r="P287" s="9"/>
      <c r="Q287" s="9"/>
      <c r="R287" s="9"/>
      <c r="S287" s="7"/>
    </row>
    <row r="288" spans="1:19" x14ac:dyDescent="0.2">
      <c r="A288" s="8"/>
      <c r="B288" s="7"/>
      <c r="C288" s="7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9"/>
      <c r="O288" s="9"/>
      <c r="P288" s="9"/>
      <c r="Q288" s="9"/>
      <c r="R288" s="9"/>
      <c r="S288" s="7"/>
    </row>
    <row r="289" spans="1:18" x14ac:dyDescent="0.2">
      <c r="A289" s="8"/>
      <c r="B289" s="7"/>
      <c r="C289" s="7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9"/>
      <c r="O289" s="9"/>
      <c r="P289" s="9"/>
      <c r="Q289" s="9"/>
      <c r="R289" s="9"/>
    </row>
    <row r="290" spans="1:18" x14ac:dyDescent="0.2">
      <c r="B290" s="7"/>
      <c r="C290" s="7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9"/>
      <c r="O290" s="9"/>
      <c r="P290" s="9"/>
      <c r="Q290" s="9"/>
      <c r="R290" s="9"/>
    </row>
    <row r="291" spans="1:18" x14ac:dyDescent="0.2">
      <c r="B291" s="7"/>
      <c r="C291" s="7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9"/>
      <c r="O291" s="9"/>
      <c r="P291" s="9"/>
      <c r="Q291" s="9"/>
      <c r="R291" s="9"/>
    </row>
  </sheetData>
  <sheetProtection selectLockedCells="1" selectUnlockedCells="1"/>
  <phoneticPr fontId="11" type="noConversion"/>
  <dataValidations count="1">
    <dataValidation type="list" allowBlank="1" showInputMessage="1" sqref="C7:C19 C23:C35 C53:C60 C74:C80 C64:C70 C42:C49 C93:C100 C84:C87 C119:C124 C128:C134 C138:C145 C148:C153 C157:C169 C173:C183 C111:C116" xr:uid="{F6BE8AD3-7F57-4E05-BDDD-148420F849A4}">
      <formula1>$M$2:$M$4</formula1>
    </dataValidation>
  </dataValidations>
  <pageMargins left="0.39374999999999999" right="0.39374999999999999" top="0.59027777777777779" bottom="0.59027777777777779" header="0.51180555555555551" footer="0.51180555555555551"/>
  <pageSetup paperSize="9" scale="78" firstPageNumber="0" orientation="landscape" verticalDpi="300" r:id="rId1"/>
  <headerFooter alignWithMargins="0">
    <oddHeader>&amp;L&amp;"Arial"&amp;8&amp;K000000 INTERNAL&amp;1#_x000D_</oddHeader>
  </headerFooter>
  <rowBreaks count="1" manualBreakCount="1">
    <brk id="127" max="16383" man="1"/>
  </rowBreaks>
  <tableParts count="15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58F35-9D01-47D8-85F5-C413213E6B32}">
  <sheetPr>
    <pageSetUpPr fitToPage="1"/>
  </sheetPr>
  <dimension ref="A1:S223"/>
  <sheetViews>
    <sheetView tabSelected="1" topLeftCell="A64" zoomScaleNormal="100" workbookViewId="0">
      <selection activeCell="Z83" sqref="Z83"/>
    </sheetView>
  </sheetViews>
  <sheetFormatPr defaultRowHeight="12.75" x14ac:dyDescent="0.2"/>
  <cols>
    <col min="1" max="1" width="6.140625" style="1" customWidth="1"/>
    <col min="2" max="2" width="36.42578125" customWidth="1"/>
    <col min="3" max="3" width="24.7109375" customWidth="1"/>
    <col min="4" max="4" width="5.42578125" style="1" customWidth="1"/>
    <col min="5" max="5" width="6.140625" style="1" customWidth="1"/>
    <col min="6" max="7" width="5.7109375" style="1" customWidth="1"/>
    <col min="8" max="8" width="5.42578125" style="1" customWidth="1"/>
    <col min="9" max="9" width="6.85546875" style="1" customWidth="1"/>
    <col min="10" max="10" width="6.42578125" style="1" customWidth="1"/>
    <col min="11" max="11" width="6" style="1" customWidth="1"/>
    <col min="12" max="12" width="7.140625" style="1" customWidth="1"/>
    <col min="13" max="13" width="10.42578125" style="1" customWidth="1"/>
    <col min="14" max="14" width="7.85546875" style="2" bestFit="1" customWidth="1"/>
    <col min="15" max="15" width="17.7109375" style="2" bestFit="1" customWidth="1"/>
    <col min="16" max="16" width="10.28515625" style="2" bestFit="1" customWidth="1"/>
    <col min="17" max="17" width="8.42578125" style="2" customWidth="1"/>
    <col min="18" max="18" width="14.5703125" style="2" customWidth="1"/>
    <col min="19" max="19" width="6.140625" customWidth="1"/>
  </cols>
  <sheetData>
    <row r="1" spans="1:19" ht="23.25" x14ac:dyDescent="0.35">
      <c r="A1" s="3"/>
      <c r="C1" s="14" t="s">
        <v>155</v>
      </c>
    </row>
    <row r="2" spans="1:19" x14ac:dyDescent="0.2">
      <c r="L2" s="29" t="s">
        <v>66</v>
      </c>
      <c r="M2" s="29"/>
      <c r="N2" s="29"/>
    </row>
    <row r="3" spans="1:19" ht="15.75" x14ac:dyDescent="0.25">
      <c r="C3" s="4" t="s">
        <v>20</v>
      </c>
      <c r="D3"/>
      <c r="E3"/>
      <c r="J3"/>
      <c r="L3" s="29" t="s">
        <v>18</v>
      </c>
      <c r="M3" s="29"/>
      <c r="N3" s="29"/>
    </row>
    <row r="4" spans="1:19" ht="15.75" x14ac:dyDescent="0.25">
      <c r="C4" s="4"/>
      <c r="D4"/>
      <c r="E4"/>
      <c r="J4"/>
      <c r="L4" s="29" t="s">
        <v>67</v>
      </c>
      <c r="M4" s="29"/>
      <c r="N4" s="29"/>
    </row>
    <row r="5" spans="1:19" x14ac:dyDescent="0.2">
      <c r="A5" s="6"/>
      <c r="B5" s="6" t="s">
        <v>113</v>
      </c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9"/>
      <c r="O5" s="9"/>
      <c r="P5" s="9"/>
      <c r="Q5" s="9"/>
      <c r="R5" s="9"/>
      <c r="S5" s="8"/>
    </row>
    <row r="6" spans="1:19" x14ac:dyDescent="0.2">
      <c r="A6" s="8" t="s">
        <v>0</v>
      </c>
      <c r="B6" s="7" t="s">
        <v>1</v>
      </c>
      <c r="C6" s="7" t="s">
        <v>2</v>
      </c>
      <c r="D6" s="8" t="s">
        <v>3</v>
      </c>
      <c r="E6" s="8" t="s">
        <v>4</v>
      </c>
      <c r="F6" s="8" t="s">
        <v>5</v>
      </c>
      <c r="G6" s="8" t="s">
        <v>6</v>
      </c>
      <c r="H6" s="8" t="s">
        <v>7</v>
      </c>
      <c r="I6" s="8" t="s">
        <v>19</v>
      </c>
      <c r="J6" s="8" t="s">
        <v>8</v>
      </c>
      <c r="K6" s="8" t="s">
        <v>9</v>
      </c>
      <c r="L6" s="8" t="s">
        <v>10</v>
      </c>
      <c r="M6" s="8" t="s">
        <v>11</v>
      </c>
      <c r="N6" s="9" t="s">
        <v>12</v>
      </c>
      <c r="O6" s="9" t="s">
        <v>13</v>
      </c>
      <c r="P6" s="9" t="s">
        <v>14</v>
      </c>
      <c r="Q6" s="9" t="s">
        <v>15</v>
      </c>
      <c r="R6" s="9" t="s">
        <v>16</v>
      </c>
      <c r="S6" s="7"/>
    </row>
    <row r="7" spans="1:19" x14ac:dyDescent="0.2">
      <c r="A7" s="15">
        <v>1</v>
      </c>
      <c r="B7" s="40" t="s">
        <v>50</v>
      </c>
      <c r="C7" s="40" t="s">
        <v>138</v>
      </c>
      <c r="D7" s="8"/>
      <c r="E7" s="8">
        <v>1</v>
      </c>
      <c r="F7" s="8">
        <v>2</v>
      </c>
      <c r="G7" s="8">
        <v>2</v>
      </c>
      <c r="H7" s="8"/>
      <c r="I7" s="8"/>
      <c r="J7" s="8">
        <v>2</v>
      </c>
      <c r="K7" s="8">
        <v>1</v>
      </c>
      <c r="L7" s="8"/>
      <c r="M7" s="8">
        <f>SUM(Tabulka65[[#This Row],[V]:[KPČ]])</f>
        <v>8</v>
      </c>
      <c r="N7" s="9">
        <v>1.7511574074074075E-2</v>
      </c>
      <c r="O7" s="9">
        <v>4.8611111111111112E-3</v>
      </c>
      <c r="P7" s="9">
        <f>Tabulka65[[#This Row],[cíl]]-Tabulka65[[#This Row],[start]]</f>
        <v>1.2650462962962964E-2</v>
      </c>
      <c r="Q7" s="9"/>
      <c r="R7" s="9">
        <f>P7+TIME(0,M7,0)-Q7</f>
        <v>1.8206018518518521E-2</v>
      </c>
      <c r="S7" s="11"/>
    </row>
    <row r="8" spans="1:19" x14ac:dyDescent="0.2">
      <c r="A8" s="15">
        <v>2</v>
      </c>
      <c r="B8" s="40" t="s">
        <v>119</v>
      </c>
      <c r="C8" s="40" t="s">
        <v>66</v>
      </c>
      <c r="D8" s="8"/>
      <c r="E8" s="8"/>
      <c r="F8" s="8"/>
      <c r="G8" s="8">
        <v>3</v>
      </c>
      <c r="H8" s="8"/>
      <c r="I8" s="8"/>
      <c r="J8" s="8">
        <v>4</v>
      </c>
      <c r="K8" s="8">
        <v>4</v>
      </c>
      <c r="L8" s="8">
        <v>1</v>
      </c>
      <c r="M8" s="8">
        <f>SUM(Tabulka65[[#This Row],[V]:[KPČ]])</f>
        <v>12</v>
      </c>
      <c r="N8" s="9">
        <v>2.7766203703703703E-2</v>
      </c>
      <c r="O8" s="9">
        <v>6.2500000000000003E-3</v>
      </c>
      <c r="P8" s="9">
        <f>Tabulka65[[#This Row],[cíl]]-Tabulka65[[#This Row],[start]]</f>
        <v>2.1516203703703704E-2</v>
      </c>
      <c r="Q8" s="9"/>
      <c r="R8" s="9">
        <f>P8+TIME(0,M8,0)-Q8</f>
        <v>2.9849537037037036E-2</v>
      </c>
      <c r="S8" s="11"/>
    </row>
    <row r="9" spans="1:19" x14ac:dyDescent="0.2">
      <c r="A9" s="15">
        <v>3</v>
      </c>
      <c r="B9" s="40" t="s">
        <v>117</v>
      </c>
      <c r="C9" s="40" t="s">
        <v>18</v>
      </c>
      <c r="D9" s="8"/>
      <c r="E9" s="8">
        <v>1</v>
      </c>
      <c r="F9" s="8"/>
      <c r="G9" s="8">
        <v>3</v>
      </c>
      <c r="H9" s="8"/>
      <c r="I9" s="8"/>
      <c r="J9" s="8">
        <v>7</v>
      </c>
      <c r="K9" s="8">
        <v>3</v>
      </c>
      <c r="L9" s="8">
        <v>5</v>
      </c>
      <c r="M9" s="8">
        <f>SUM(Tabulka65[[#This Row],[V]:[KPČ]])</f>
        <v>19</v>
      </c>
      <c r="N9" s="9">
        <v>4.2673611111111114E-2</v>
      </c>
      <c r="O9" s="9">
        <v>2.0833333333333333E-3</v>
      </c>
      <c r="P9" s="9">
        <f>Tabulka65[[#This Row],[cíl]]-Tabulka65[[#This Row],[start]]</f>
        <v>4.0590277777777781E-2</v>
      </c>
      <c r="Q9" s="9"/>
      <c r="R9" s="9">
        <f>P9+TIME(0,M9,0)-Q9</f>
        <v>5.3784722222222227E-2</v>
      </c>
      <c r="S9" s="11"/>
    </row>
    <row r="10" spans="1:19" x14ac:dyDescent="0.2">
      <c r="A10" s="8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9"/>
      <c r="O10" s="9"/>
      <c r="P10" s="9"/>
      <c r="Q10" s="9"/>
      <c r="R10" s="9"/>
      <c r="S10" s="11"/>
    </row>
    <row r="11" spans="1:19" x14ac:dyDescent="0.2">
      <c r="A11" s="6"/>
      <c r="B11" s="6" t="s">
        <v>112</v>
      </c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9"/>
      <c r="O11" s="9"/>
      <c r="P11" s="9"/>
      <c r="Q11" s="9"/>
      <c r="R11" s="9"/>
      <c r="S11" s="7"/>
    </row>
    <row r="12" spans="1:19" x14ac:dyDescent="0.2">
      <c r="A12" s="8" t="s">
        <v>0</v>
      </c>
      <c r="B12" s="7" t="s">
        <v>1</v>
      </c>
      <c r="C12" s="7" t="s">
        <v>2</v>
      </c>
      <c r="D12" s="8" t="s">
        <v>3</v>
      </c>
      <c r="E12" s="8" t="s">
        <v>4</v>
      </c>
      <c r="F12" s="8" t="s">
        <v>5</v>
      </c>
      <c r="G12" s="8" t="s">
        <v>6</v>
      </c>
      <c r="H12" s="8" t="s">
        <v>7</v>
      </c>
      <c r="I12" s="8" t="s">
        <v>19</v>
      </c>
      <c r="J12" s="8" t="s">
        <v>8</v>
      </c>
      <c r="K12" s="8" t="s">
        <v>9</v>
      </c>
      <c r="L12" s="8" t="s">
        <v>10</v>
      </c>
      <c r="M12" s="8" t="s">
        <v>11</v>
      </c>
      <c r="N12" s="9" t="s">
        <v>12</v>
      </c>
      <c r="O12" s="9" t="s">
        <v>13</v>
      </c>
      <c r="P12" s="9" t="s">
        <v>14</v>
      </c>
      <c r="Q12" s="9" t="s">
        <v>15</v>
      </c>
      <c r="R12" s="9" t="s">
        <v>16</v>
      </c>
      <c r="S12" s="7"/>
    </row>
    <row r="13" spans="1:19" x14ac:dyDescent="0.2">
      <c r="A13" s="15">
        <v>1</v>
      </c>
      <c r="B13" s="40" t="s">
        <v>87</v>
      </c>
      <c r="C13" s="40" t="s">
        <v>66</v>
      </c>
      <c r="D13" s="8"/>
      <c r="E13" s="8"/>
      <c r="F13" s="8"/>
      <c r="G13" s="8">
        <v>2</v>
      </c>
      <c r="H13" s="8"/>
      <c r="I13" s="8"/>
      <c r="J13" s="8">
        <v>1</v>
      </c>
      <c r="K13" s="8">
        <v>2</v>
      </c>
      <c r="L13" s="8">
        <v>4</v>
      </c>
      <c r="M13" s="8">
        <f>SUM(Tabulka731[[#This Row],[V]:[KPČ]])</f>
        <v>9</v>
      </c>
      <c r="N13" s="9">
        <v>2.9895833333333333E-2</v>
      </c>
      <c r="O13" s="9">
        <v>1.1805555555555555E-2</v>
      </c>
      <c r="P13" s="9">
        <f>Tabulka731[[#This Row],[cíl]]-Tabulka731[[#This Row],[start]]</f>
        <v>1.8090277777777778E-2</v>
      </c>
      <c r="Q13" s="9"/>
      <c r="R13" s="9">
        <f>P13+TIME(0,M13,0)-Q13</f>
        <v>2.434027777777778E-2</v>
      </c>
      <c r="S13" s="7"/>
    </row>
    <row r="14" spans="1:19" x14ac:dyDescent="0.2">
      <c r="A14" s="15">
        <v>2</v>
      </c>
      <c r="B14" s="58" t="s">
        <v>143</v>
      </c>
      <c r="C14" s="58" t="s">
        <v>18</v>
      </c>
      <c r="D14" s="8"/>
      <c r="E14" s="8"/>
      <c r="F14" s="8"/>
      <c r="G14" s="8">
        <v>1</v>
      </c>
      <c r="H14" s="8"/>
      <c r="I14" s="8">
        <v>2</v>
      </c>
      <c r="J14" s="8">
        <v>7</v>
      </c>
      <c r="K14" s="8">
        <v>2</v>
      </c>
      <c r="L14" s="8">
        <v>5</v>
      </c>
      <c r="M14" s="8">
        <f>SUM(Tabulka731[[#This Row],[V]:[KPČ]])</f>
        <v>17</v>
      </c>
      <c r="N14" s="9">
        <v>2.8842592592592593E-2</v>
      </c>
      <c r="O14" s="9">
        <v>1.0416666666666666E-2</v>
      </c>
      <c r="P14" s="9">
        <f>Tabulka731[[#This Row],[cíl]]-Tabulka731[[#This Row],[start]]</f>
        <v>1.8425925925925929E-2</v>
      </c>
      <c r="Q14" s="9"/>
      <c r="R14" s="9">
        <f>P14+TIME(0,M14,0)-Q14</f>
        <v>3.0231481481481484E-2</v>
      </c>
      <c r="S14" s="10"/>
    </row>
    <row r="15" spans="1:19" x14ac:dyDescent="0.2">
      <c r="A15" s="15">
        <v>3</v>
      </c>
      <c r="B15" s="40" t="s">
        <v>120</v>
      </c>
      <c r="C15" s="40" t="s">
        <v>66</v>
      </c>
      <c r="D15" s="8"/>
      <c r="E15" s="8"/>
      <c r="F15" s="8">
        <v>2</v>
      </c>
      <c r="G15" s="8"/>
      <c r="H15" s="8"/>
      <c r="I15" s="8">
        <v>1</v>
      </c>
      <c r="J15" s="8">
        <v>2</v>
      </c>
      <c r="K15" s="8">
        <v>4</v>
      </c>
      <c r="L15" s="8">
        <v>2</v>
      </c>
      <c r="M15" s="8">
        <f>SUM(Tabulka731[[#This Row],[V]:[KPČ]])</f>
        <v>11</v>
      </c>
      <c r="N15" s="9">
        <v>3.7245370370370373E-2</v>
      </c>
      <c r="O15" s="9">
        <v>1.3194444444444444E-2</v>
      </c>
      <c r="P15" s="9">
        <f>Tabulka731[[#This Row],[cíl]]-Tabulka731[[#This Row],[start]]</f>
        <v>2.4050925925925927E-2</v>
      </c>
      <c r="Q15" s="9"/>
      <c r="R15" s="9">
        <f>P15+TIME(0,M15,0)-Q15</f>
        <v>3.1689814814814816E-2</v>
      </c>
      <c r="S15" s="10"/>
    </row>
    <row r="16" spans="1:19" x14ac:dyDescent="0.2">
      <c r="A16" s="15">
        <v>4</v>
      </c>
      <c r="B16" s="40" t="s">
        <v>140</v>
      </c>
      <c r="C16" s="40" t="s">
        <v>138</v>
      </c>
      <c r="D16" s="8"/>
      <c r="E16" s="8"/>
      <c r="F16" s="8"/>
      <c r="G16" s="8"/>
      <c r="H16" s="8"/>
      <c r="I16" s="8"/>
      <c r="J16" s="8">
        <v>13</v>
      </c>
      <c r="K16" s="8">
        <v>6</v>
      </c>
      <c r="L16" s="8">
        <v>10</v>
      </c>
      <c r="M16" s="8">
        <f>SUM(Tabulka731[[#This Row],[V]:[KPČ]])</f>
        <v>29</v>
      </c>
      <c r="N16" s="9">
        <v>2.8171296296296295E-2</v>
      </c>
      <c r="O16" s="9">
        <v>1.4583333333333334E-2</v>
      </c>
      <c r="P16" s="9">
        <f>Tabulka731[[#This Row],[cíl]]-Tabulka731[[#This Row],[start]]</f>
        <v>1.3587962962962961E-2</v>
      </c>
      <c r="Q16" s="9"/>
      <c r="R16" s="9">
        <f>P16+TIME(0,M16,0)-Q16</f>
        <v>3.3726851851851855E-2</v>
      </c>
      <c r="S16" s="10"/>
    </row>
    <row r="17" spans="1:19" ht="15.75" x14ac:dyDescent="0.2">
      <c r="A17" s="8"/>
      <c r="B17" s="13"/>
      <c r="C17" s="7"/>
      <c r="D17" s="8"/>
      <c r="E17" s="8"/>
      <c r="F17" s="8"/>
      <c r="G17" s="8"/>
      <c r="H17" s="8"/>
      <c r="I17" s="8"/>
      <c r="J17" s="8"/>
      <c r="K17" s="8"/>
      <c r="L17" s="8"/>
      <c r="M17" s="8"/>
      <c r="N17" s="9"/>
      <c r="O17" s="9"/>
      <c r="P17" s="9"/>
      <c r="Q17" s="9"/>
      <c r="R17" s="9"/>
      <c r="S17" s="7"/>
    </row>
    <row r="18" spans="1:19" ht="15.75" x14ac:dyDescent="0.2">
      <c r="A18" s="8"/>
      <c r="B18" s="13"/>
      <c r="C18" s="7"/>
      <c r="D18" s="8"/>
      <c r="E18" s="8"/>
      <c r="F18" s="8"/>
      <c r="G18" s="8"/>
      <c r="H18" s="8"/>
      <c r="I18" s="8"/>
      <c r="J18" s="8"/>
      <c r="K18" s="8"/>
      <c r="L18" s="8"/>
      <c r="M18" s="8"/>
      <c r="N18" s="9"/>
      <c r="O18" s="9"/>
      <c r="P18" s="9"/>
      <c r="Q18" s="9"/>
      <c r="R18" s="9"/>
      <c r="S18" s="7"/>
    </row>
    <row r="19" spans="1:19" x14ac:dyDescent="0.2">
      <c r="A19" s="6"/>
      <c r="B19" s="6" t="s">
        <v>111</v>
      </c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9"/>
      <c r="O19" s="9"/>
      <c r="P19" s="9"/>
      <c r="Q19" s="9"/>
      <c r="R19" s="9"/>
      <c r="S19" s="11"/>
    </row>
    <row r="20" spans="1:19" x14ac:dyDescent="0.2">
      <c r="A20" s="8" t="s">
        <v>0</v>
      </c>
      <c r="B20" s="7" t="s">
        <v>1</v>
      </c>
      <c r="C20" s="7" t="s">
        <v>2</v>
      </c>
      <c r="D20" s="8" t="s">
        <v>3</v>
      </c>
      <c r="E20" s="8" t="s">
        <v>4</v>
      </c>
      <c r="F20" s="8" t="s">
        <v>5</v>
      </c>
      <c r="G20" s="8" t="s">
        <v>6</v>
      </c>
      <c r="H20" s="8" t="s">
        <v>7</v>
      </c>
      <c r="I20" s="8" t="s">
        <v>19</v>
      </c>
      <c r="J20" s="8" t="s">
        <v>8</v>
      </c>
      <c r="K20" s="8" t="s">
        <v>9</v>
      </c>
      <c r="L20" s="8" t="s">
        <v>10</v>
      </c>
      <c r="M20" s="8" t="s">
        <v>11</v>
      </c>
      <c r="N20" s="9" t="s">
        <v>12</v>
      </c>
      <c r="O20" s="9" t="s">
        <v>13</v>
      </c>
      <c r="P20" s="9" t="s">
        <v>14</v>
      </c>
      <c r="Q20" s="9" t="s">
        <v>15</v>
      </c>
      <c r="R20" s="9" t="s">
        <v>16</v>
      </c>
      <c r="S20" s="7"/>
    </row>
    <row r="21" spans="1:19" x14ac:dyDescent="0.2">
      <c r="A21" s="15">
        <v>1</v>
      </c>
      <c r="B21" s="40" t="s">
        <v>21</v>
      </c>
      <c r="C21" s="40" t="s">
        <v>66</v>
      </c>
      <c r="D21" s="8">
        <v>1</v>
      </c>
      <c r="E21" s="8"/>
      <c r="F21" s="8"/>
      <c r="G21" s="8"/>
      <c r="H21" s="8"/>
      <c r="I21" s="8"/>
      <c r="J21" s="8"/>
      <c r="K21" s="8">
        <v>2</v>
      </c>
      <c r="L21" s="8"/>
      <c r="M21" s="8">
        <f>SUM(Tabulka2032[[#This Row],[V]:[KPČ]])</f>
        <v>3</v>
      </c>
      <c r="N21" s="9">
        <v>3.9305555555555559E-2</v>
      </c>
      <c r="O21" s="9">
        <v>1.9444444444444445E-2</v>
      </c>
      <c r="P21" s="9">
        <f>Tabulka2032[[#This Row],[cíl]]-Tabulka2032[[#This Row],[start]]</f>
        <v>1.9861111111111114E-2</v>
      </c>
      <c r="Q21" s="9"/>
      <c r="R21" s="9">
        <f>P21+TIME(0,M21,0)-Q21</f>
        <v>2.1944444444444447E-2</v>
      </c>
      <c r="S21" s="7"/>
    </row>
    <row r="22" spans="1:19" x14ac:dyDescent="0.2">
      <c r="A22" s="15">
        <v>2</v>
      </c>
      <c r="B22" s="40" t="s">
        <v>123</v>
      </c>
      <c r="C22" s="40" t="s">
        <v>66</v>
      </c>
      <c r="D22" s="8">
        <v>2</v>
      </c>
      <c r="E22" s="8"/>
      <c r="F22" s="8"/>
      <c r="G22" s="8">
        <v>2</v>
      </c>
      <c r="H22" s="8"/>
      <c r="I22" s="8"/>
      <c r="J22" s="8"/>
      <c r="K22" s="8"/>
      <c r="L22" s="8"/>
      <c r="M22" s="8">
        <f>SUM(Tabulka2032[[#This Row],[V]:[KPČ]])</f>
        <v>4</v>
      </c>
      <c r="N22" s="9">
        <v>4.1250000000000002E-2</v>
      </c>
      <c r="O22" s="9">
        <v>1.8055555555555554E-2</v>
      </c>
      <c r="P22" s="9">
        <f>Tabulka2032[[#This Row],[cíl]]-Tabulka2032[[#This Row],[start]]</f>
        <v>2.3194444444444448E-2</v>
      </c>
      <c r="Q22" s="9">
        <v>1.1574074074074075E-4</v>
      </c>
      <c r="R22" s="9">
        <f>P22+TIME(0,M22,0)-Q22</f>
        <v>2.5856481481481487E-2</v>
      </c>
      <c r="S22" s="7"/>
    </row>
    <row r="23" spans="1:19" x14ac:dyDescent="0.2">
      <c r="A23" s="15">
        <v>3</v>
      </c>
      <c r="B23" s="40" t="s">
        <v>122</v>
      </c>
      <c r="C23" s="40" t="s">
        <v>66</v>
      </c>
      <c r="D23" s="8"/>
      <c r="E23" s="8"/>
      <c r="F23" s="8"/>
      <c r="G23" s="8">
        <v>1</v>
      </c>
      <c r="H23" s="8"/>
      <c r="I23" s="8"/>
      <c r="J23" s="8"/>
      <c r="K23" s="8"/>
      <c r="L23" s="8">
        <v>2</v>
      </c>
      <c r="M23" s="8">
        <f>SUM(Tabulka2032[[#This Row],[V]:[KPČ]])</f>
        <v>3</v>
      </c>
      <c r="N23" s="9">
        <v>4.2407407407407408E-2</v>
      </c>
      <c r="O23" s="9">
        <v>1.6666666666666666E-2</v>
      </c>
      <c r="P23" s="9">
        <f>Tabulka2032[[#This Row],[cíl]]-Tabulka2032[[#This Row],[start]]</f>
        <v>2.5740740740740741E-2</v>
      </c>
      <c r="Q23" s="9"/>
      <c r="R23" s="9">
        <f>P23+TIME(0,M23,0)-Q23</f>
        <v>2.7824074074074074E-2</v>
      </c>
      <c r="S23" s="7"/>
    </row>
    <row r="24" spans="1:19" x14ac:dyDescent="0.2">
      <c r="A24" s="15">
        <v>4</v>
      </c>
      <c r="B24" s="40" t="s">
        <v>23</v>
      </c>
      <c r="C24" s="40" t="s">
        <v>66</v>
      </c>
      <c r="D24" s="8"/>
      <c r="E24" s="8"/>
      <c r="F24" s="8"/>
      <c r="G24" s="8">
        <v>2</v>
      </c>
      <c r="H24" s="8"/>
      <c r="I24" s="8"/>
      <c r="J24" s="8">
        <v>1</v>
      </c>
      <c r="K24" s="8"/>
      <c r="L24" s="8"/>
      <c r="M24" s="8">
        <f>SUM(Tabulka2032[[#This Row],[V]:[KPČ]])</f>
        <v>3</v>
      </c>
      <c r="N24" s="9">
        <v>5.7754629629629628E-2</v>
      </c>
      <c r="O24" s="9">
        <v>2.6388888888888889E-2</v>
      </c>
      <c r="P24" s="9">
        <f>Tabulka2032[[#This Row],[cíl]]-Tabulka2032[[#This Row],[start]]</f>
        <v>3.1365740740740736E-2</v>
      </c>
      <c r="Q24" s="9"/>
      <c r="R24" s="9">
        <f>P24+TIME(0,M24,0)-Q24</f>
        <v>3.3449074074074069E-2</v>
      </c>
      <c r="S24" s="7"/>
    </row>
    <row r="25" spans="1:19" x14ac:dyDescent="0.2">
      <c r="A25" s="15">
        <v>5</v>
      </c>
      <c r="B25" s="40" t="s">
        <v>139</v>
      </c>
      <c r="C25" s="40" t="s">
        <v>138</v>
      </c>
      <c r="D25" s="8">
        <v>2</v>
      </c>
      <c r="E25" s="8"/>
      <c r="F25" s="8"/>
      <c r="G25" s="8">
        <v>3</v>
      </c>
      <c r="H25" s="8"/>
      <c r="I25" s="8"/>
      <c r="J25" s="8">
        <v>5</v>
      </c>
      <c r="K25" s="8">
        <v>3</v>
      </c>
      <c r="L25" s="8"/>
      <c r="M25" s="8">
        <f>SUM(Tabulka2032[[#This Row],[V]:[KPČ]])</f>
        <v>13</v>
      </c>
      <c r="N25" s="9">
        <v>4.6666666666666669E-2</v>
      </c>
      <c r="O25" s="9">
        <v>2.0833333333333332E-2</v>
      </c>
      <c r="P25" s="9">
        <f>Tabulka2032[[#This Row],[cíl]]-Tabulka2032[[#This Row],[start]]</f>
        <v>2.5833333333333337E-2</v>
      </c>
      <c r="Q25" s="9"/>
      <c r="R25" s="9">
        <f>P25+TIME(0,M25,0)-Q25</f>
        <v>3.4861111111111114E-2</v>
      </c>
      <c r="S25" s="7"/>
    </row>
    <row r="26" spans="1:19" x14ac:dyDescent="0.2">
      <c r="A26" s="15">
        <v>6</v>
      </c>
      <c r="B26" s="40" t="s">
        <v>116</v>
      </c>
      <c r="C26" s="40" t="s">
        <v>18</v>
      </c>
      <c r="D26" s="8"/>
      <c r="E26" s="8"/>
      <c r="F26" s="8">
        <v>2</v>
      </c>
      <c r="G26" s="8">
        <v>2</v>
      </c>
      <c r="H26" s="8"/>
      <c r="I26" s="8"/>
      <c r="J26" s="8">
        <v>5</v>
      </c>
      <c r="K26" s="8">
        <v>1</v>
      </c>
      <c r="L26" s="8">
        <v>5</v>
      </c>
      <c r="M26" s="8">
        <f>SUM(Tabulka2032[[#This Row],[V]:[KPČ]])</f>
        <v>15</v>
      </c>
      <c r="N26" s="9">
        <v>4.2627314814814812E-2</v>
      </c>
      <c r="O26" s="9">
        <v>1.5277777777777777E-2</v>
      </c>
      <c r="P26" s="9">
        <f>Tabulka2032[[#This Row],[cíl]]-Tabulka2032[[#This Row],[start]]</f>
        <v>2.7349537037037033E-2</v>
      </c>
      <c r="Q26" s="9"/>
      <c r="R26" s="9">
        <f>P26+TIME(0,M26,0)-Q26</f>
        <v>3.7766203703703698E-2</v>
      </c>
      <c r="S26" s="7"/>
    </row>
    <row r="27" spans="1:19" x14ac:dyDescent="0.2">
      <c r="A27" s="47">
        <v>7</v>
      </c>
      <c r="B27" s="42" t="s">
        <v>154</v>
      </c>
      <c r="C27" s="48" t="s">
        <v>18</v>
      </c>
      <c r="D27" s="49" t="s">
        <v>9</v>
      </c>
      <c r="E27" s="50"/>
      <c r="F27" s="50"/>
      <c r="G27" s="50"/>
      <c r="H27" s="50"/>
      <c r="I27" s="50"/>
      <c r="J27" s="50"/>
      <c r="K27" s="50"/>
      <c r="L27" s="50"/>
      <c r="M27" s="51">
        <f>SUM(Tabulka2032[[#This Row],[V]:[KPČ]])</f>
        <v>0</v>
      </c>
      <c r="N27" s="52"/>
      <c r="O27" s="52"/>
      <c r="P27" s="53">
        <f>Tabulka2032[[#This Row],[cíl]]-Tabulka2032[[#This Row],[start]]</f>
        <v>0</v>
      </c>
      <c r="Q27" s="52"/>
      <c r="R27" s="53">
        <f>P27+TIME(0,M27,0)-Q27</f>
        <v>0</v>
      </c>
      <c r="S27" s="11"/>
    </row>
    <row r="28" spans="1:19" x14ac:dyDescent="0.2">
      <c r="A28" s="50"/>
      <c r="B28" s="54"/>
      <c r="C28" s="55"/>
      <c r="D28" s="49"/>
      <c r="E28" s="50"/>
      <c r="F28" s="50"/>
      <c r="G28" s="50"/>
      <c r="H28" s="50"/>
      <c r="I28" s="50"/>
      <c r="J28" s="50"/>
      <c r="K28" s="50"/>
      <c r="L28" s="50"/>
      <c r="M28" s="51"/>
      <c r="N28" s="52"/>
      <c r="O28" s="52"/>
      <c r="P28" s="53"/>
      <c r="Q28" s="52"/>
      <c r="R28" s="53"/>
      <c r="S28" s="11"/>
    </row>
    <row r="29" spans="1:19" x14ac:dyDescent="0.2">
      <c r="A29" s="6"/>
      <c r="B29" s="6" t="s">
        <v>110</v>
      </c>
      <c r="C29" s="7"/>
      <c r="D29" s="8"/>
      <c r="E29" s="8"/>
      <c r="F29" s="8"/>
      <c r="G29" s="8"/>
      <c r="H29" s="8"/>
      <c r="I29" s="8"/>
      <c r="J29" s="8"/>
      <c r="K29" s="8"/>
      <c r="L29" s="8"/>
      <c r="M29" s="8"/>
      <c r="N29" s="9"/>
      <c r="O29" s="9"/>
      <c r="P29" s="9"/>
      <c r="Q29" s="9"/>
      <c r="R29" s="9"/>
      <c r="S29" s="7"/>
    </row>
    <row r="30" spans="1:19" x14ac:dyDescent="0.2">
      <c r="A30" s="8" t="s">
        <v>0</v>
      </c>
      <c r="B30" s="7" t="s">
        <v>1</v>
      </c>
      <c r="C30" s="7" t="s">
        <v>2</v>
      </c>
      <c r="D30" s="8" t="s">
        <v>3</v>
      </c>
      <c r="E30" s="8" t="s">
        <v>4</v>
      </c>
      <c r="F30" s="8" t="s">
        <v>5</v>
      </c>
      <c r="G30" s="8" t="s">
        <v>6</v>
      </c>
      <c r="H30" s="8" t="s">
        <v>7</v>
      </c>
      <c r="I30" s="8" t="s">
        <v>19</v>
      </c>
      <c r="J30" s="8" t="s">
        <v>8</v>
      </c>
      <c r="K30" s="8" t="s">
        <v>9</v>
      </c>
      <c r="L30" s="8" t="s">
        <v>10</v>
      </c>
      <c r="M30" s="8" t="s">
        <v>11</v>
      </c>
      <c r="N30" s="9" t="s">
        <v>12</v>
      </c>
      <c r="O30" s="9" t="s">
        <v>13</v>
      </c>
      <c r="P30" s="9" t="s">
        <v>14</v>
      </c>
      <c r="Q30" s="9" t="s">
        <v>15</v>
      </c>
      <c r="R30" s="9" t="s">
        <v>16</v>
      </c>
      <c r="S30" s="7"/>
    </row>
    <row r="31" spans="1:19" x14ac:dyDescent="0.2">
      <c r="A31" s="15">
        <v>1</v>
      </c>
      <c r="B31" s="30" t="s">
        <v>25</v>
      </c>
      <c r="C31" s="30" t="s">
        <v>66</v>
      </c>
      <c r="D31" s="8"/>
      <c r="E31" s="8"/>
      <c r="F31" s="8"/>
      <c r="G31" s="8">
        <v>1</v>
      </c>
      <c r="H31" s="8"/>
      <c r="I31" s="8"/>
      <c r="J31" s="8">
        <v>5</v>
      </c>
      <c r="K31" s="8">
        <v>1</v>
      </c>
      <c r="L31" s="8">
        <v>1</v>
      </c>
      <c r="M31" s="8">
        <f>SUM(Tabulka86[[#This Row],[V]:[KPČ]])</f>
        <v>8</v>
      </c>
      <c r="N31" s="9">
        <v>6.0648148148148145E-2</v>
      </c>
      <c r="O31" s="9">
        <v>3.888888888888889E-2</v>
      </c>
      <c r="P31" s="9">
        <f>Tabulka86[[#This Row],[cíl]]-Tabulka86[[#This Row],[start]]</f>
        <v>2.1759259259259256E-2</v>
      </c>
      <c r="Q31" s="9"/>
      <c r="R31" s="9">
        <f>P31+TIME(0,M31,0)-Q31</f>
        <v>2.7314814814814813E-2</v>
      </c>
      <c r="S31" s="7"/>
    </row>
    <row r="32" spans="1:19" x14ac:dyDescent="0.2">
      <c r="A32" s="15">
        <v>2</v>
      </c>
      <c r="B32" s="40" t="s">
        <v>118</v>
      </c>
      <c r="C32" s="40" t="s">
        <v>18</v>
      </c>
      <c r="D32" s="43"/>
      <c r="E32" s="44"/>
      <c r="F32" s="44"/>
      <c r="G32" s="44">
        <v>3</v>
      </c>
      <c r="H32" s="44"/>
      <c r="I32" s="44"/>
      <c r="J32" s="44">
        <v>1</v>
      </c>
      <c r="K32" s="44">
        <v>2</v>
      </c>
      <c r="L32" s="44"/>
      <c r="M32" s="8">
        <f>SUM(Tabulka86[[#This Row],[V]:[KPČ]])</f>
        <v>6</v>
      </c>
      <c r="N32" s="46">
        <v>4.8067129629629626E-2</v>
      </c>
      <c r="O32" s="46">
        <v>2.361111111111111E-2</v>
      </c>
      <c r="P32" s="9">
        <f>Tabulka86[[#This Row],[cíl]]-Tabulka86[[#This Row],[start]]</f>
        <v>2.4456018518518516E-2</v>
      </c>
      <c r="Q32" s="9"/>
      <c r="R32" s="9">
        <f>P32+TIME(0,M32,0)-Q32</f>
        <v>2.8622685185185182E-2</v>
      </c>
      <c r="S32" s="8"/>
    </row>
    <row r="33" spans="1:19" x14ac:dyDescent="0.2">
      <c r="A33" s="15">
        <v>3</v>
      </c>
      <c r="B33" s="40" t="s">
        <v>121</v>
      </c>
      <c r="C33" s="40" t="s">
        <v>66</v>
      </c>
      <c r="D33" s="8"/>
      <c r="E33" s="8"/>
      <c r="F33" s="8"/>
      <c r="G33" s="8">
        <v>2</v>
      </c>
      <c r="H33" s="8"/>
      <c r="I33" s="8"/>
      <c r="J33" s="8"/>
      <c r="K33" s="8">
        <v>2</v>
      </c>
      <c r="L33" s="8"/>
      <c r="M33" s="8">
        <f>SUM(Tabulka86[[#This Row],[V]:[KPČ]])</f>
        <v>4</v>
      </c>
      <c r="N33" s="9">
        <v>5.6307870370370369E-2</v>
      </c>
      <c r="O33" s="9">
        <v>2.7777777777777776E-2</v>
      </c>
      <c r="P33" s="9">
        <f>Tabulka86[[#This Row],[cíl]]-Tabulka86[[#This Row],[start]]</f>
        <v>2.8530092592592593E-2</v>
      </c>
      <c r="Q33" s="9"/>
      <c r="R33" s="9">
        <f>P33+TIME(0,M33,0)-Q33</f>
        <v>3.1307870370370368E-2</v>
      </c>
      <c r="S33" s="8"/>
    </row>
    <row r="34" spans="1:19" x14ac:dyDescent="0.2">
      <c r="A34" s="15">
        <v>4</v>
      </c>
      <c r="B34" s="40" t="s">
        <v>147</v>
      </c>
      <c r="C34" s="40" t="s">
        <v>18</v>
      </c>
      <c r="D34" s="8">
        <v>2</v>
      </c>
      <c r="E34" s="8"/>
      <c r="F34" s="8"/>
      <c r="G34" s="8">
        <v>3</v>
      </c>
      <c r="H34" s="8"/>
      <c r="I34" s="8"/>
      <c r="J34" s="8">
        <v>5</v>
      </c>
      <c r="K34" s="8">
        <v>1</v>
      </c>
      <c r="L34" s="8">
        <v>4</v>
      </c>
      <c r="M34" s="8">
        <f>SUM(Tabulka86[[#This Row],[V]:[KPČ]])</f>
        <v>15</v>
      </c>
      <c r="N34" s="9">
        <v>4.8912037037037039E-2</v>
      </c>
      <c r="O34" s="9">
        <v>2.2222222222222223E-2</v>
      </c>
      <c r="P34" s="9">
        <f>Tabulka86[[#This Row],[cíl]]-Tabulka86[[#This Row],[start]]</f>
        <v>2.6689814814814816E-2</v>
      </c>
      <c r="Q34" s="9"/>
      <c r="R34" s="9">
        <f>P34+TIME(0,M34,0)-Q34</f>
        <v>3.7106481481481483E-2</v>
      </c>
      <c r="S34" s="11"/>
    </row>
    <row r="35" spans="1:19" x14ac:dyDescent="0.2">
      <c r="A35" s="15">
        <v>5</v>
      </c>
      <c r="B35" s="40" t="s">
        <v>142</v>
      </c>
      <c r="C35" s="40" t="s">
        <v>18</v>
      </c>
      <c r="D35" s="8">
        <v>2</v>
      </c>
      <c r="E35" s="8"/>
      <c r="F35" s="8"/>
      <c r="G35" s="8">
        <v>1</v>
      </c>
      <c r="H35" s="8"/>
      <c r="I35" s="8">
        <v>1</v>
      </c>
      <c r="J35" s="8">
        <v>9</v>
      </c>
      <c r="K35" s="8">
        <v>3</v>
      </c>
      <c r="L35" s="8">
        <v>4</v>
      </c>
      <c r="M35" s="8">
        <f>SUM(Tabulka86[[#This Row],[V]:[KPČ]])</f>
        <v>20</v>
      </c>
      <c r="N35" s="9">
        <v>5.7685185185185187E-2</v>
      </c>
      <c r="O35" s="9">
        <v>2.5000000000000001E-2</v>
      </c>
      <c r="P35" s="9">
        <f>Tabulka86[[#This Row],[cíl]]-Tabulka86[[#This Row],[start]]</f>
        <v>3.2685185185185185E-2</v>
      </c>
      <c r="Q35" s="9"/>
      <c r="R35" s="9">
        <f>P35+TIME(0,M35,0)-Q35</f>
        <v>4.6574074074074073E-2</v>
      </c>
      <c r="S35" s="11"/>
    </row>
    <row r="36" spans="1:19" x14ac:dyDescent="0.2">
      <c r="A36" s="8"/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9"/>
      <c r="O36" s="9"/>
      <c r="P36" s="9"/>
      <c r="Q36" s="9"/>
      <c r="R36" s="9"/>
      <c r="S36" s="11"/>
    </row>
    <row r="37" spans="1:19" x14ac:dyDescent="0.2">
      <c r="A37" s="6"/>
      <c r="B37" s="6" t="s">
        <v>109</v>
      </c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  <c r="N37" s="9"/>
      <c r="O37" s="9"/>
      <c r="P37" s="9"/>
      <c r="Q37" s="9"/>
      <c r="R37" s="9"/>
      <c r="S37" s="11"/>
    </row>
    <row r="38" spans="1:19" x14ac:dyDescent="0.2">
      <c r="A38" s="8" t="s">
        <v>0</v>
      </c>
      <c r="B38" s="7" t="s">
        <v>1</v>
      </c>
      <c r="C38" s="7" t="s">
        <v>2</v>
      </c>
      <c r="D38" s="8" t="s">
        <v>3</v>
      </c>
      <c r="E38" s="8" t="s">
        <v>4</v>
      </c>
      <c r="F38" s="8" t="s">
        <v>5</v>
      </c>
      <c r="G38" s="8" t="s">
        <v>6</v>
      </c>
      <c r="H38" s="8" t="s">
        <v>7</v>
      </c>
      <c r="I38" s="8" t="s">
        <v>19</v>
      </c>
      <c r="J38" s="8" t="s">
        <v>8</v>
      </c>
      <c r="K38" s="8" t="s">
        <v>9</v>
      </c>
      <c r="L38" s="8" t="s">
        <v>10</v>
      </c>
      <c r="M38" s="8" t="s">
        <v>11</v>
      </c>
      <c r="N38" s="9" t="s">
        <v>12</v>
      </c>
      <c r="O38" s="9" t="s">
        <v>13</v>
      </c>
      <c r="P38" s="9" t="s">
        <v>14</v>
      </c>
      <c r="Q38" s="9" t="s">
        <v>15</v>
      </c>
      <c r="R38" s="9" t="s">
        <v>16</v>
      </c>
      <c r="S38" s="7"/>
    </row>
    <row r="39" spans="1:19" x14ac:dyDescent="0.2">
      <c r="A39" s="15">
        <v>1</v>
      </c>
      <c r="B39" s="40" t="s">
        <v>44</v>
      </c>
      <c r="C39" s="40" t="s">
        <v>138</v>
      </c>
      <c r="D39" s="8"/>
      <c r="E39" s="8"/>
      <c r="F39" s="8"/>
      <c r="G39" s="8">
        <v>2</v>
      </c>
      <c r="H39" s="8"/>
      <c r="I39" s="8"/>
      <c r="J39" s="8"/>
      <c r="K39" s="8">
        <v>1</v>
      </c>
      <c r="L39" s="8">
        <v>2</v>
      </c>
      <c r="M39" s="8">
        <f>SUM(Tabulka919[[#This Row],[V]:[KPČ]])</f>
        <v>5</v>
      </c>
      <c r="N39" s="9">
        <v>4.5439814814814815E-2</v>
      </c>
      <c r="O39" s="9">
        <v>2.9166666666666667E-2</v>
      </c>
      <c r="P39" s="9">
        <f>Tabulka919[[#This Row],[cíl]]-Tabulka919[[#This Row],[start]]</f>
        <v>1.6273148148148148E-2</v>
      </c>
      <c r="Q39" s="9"/>
      <c r="R39" s="9">
        <f>P39+TIME(0,M39,0)-Q39</f>
        <v>1.9745370370370371E-2</v>
      </c>
      <c r="S39" s="7"/>
    </row>
    <row r="40" spans="1:19" x14ac:dyDescent="0.2">
      <c r="A40" s="15">
        <v>2</v>
      </c>
      <c r="B40" s="40" t="s">
        <v>27</v>
      </c>
      <c r="C40" s="40" t="s">
        <v>66</v>
      </c>
      <c r="D40" s="8">
        <v>2</v>
      </c>
      <c r="E40" s="8"/>
      <c r="F40" s="8"/>
      <c r="G40" s="8">
        <v>1</v>
      </c>
      <c r="H40" s="8"/>
      <c r="I40" s="8"/>
      <c r="J40" s="8"/>
      <c r="K40" s="8"/>
      <c r="L40" s="8"/>
      <c r="M40" s="8">
        <f>SUM(Tabulka919[[#This Row],[V]:[KPČ]])</f>
        <v>3</v>
      </c>
      <c r="N40" s="9">
        <v>5.2465277777777777E-2</v>
      </c>
      <c r="O40" s="9">
        <v>3.0555555555555555E-2</v>
      </c>
      <c r="P40" s="9">
        <f>Tabulka919[[#This Row],[cíl]]-Tabulka919[[#This Row],[start]]</f>
        <v>2.1909722222222223E-2</v>
      </c>
      <c r="Q40" s="9"/>
      <c r="R40" s="9">
        <f>P40+TIME(0,M40,0)-Q40</f>
        <v>2.3993055555555556E-2</v>
      </c>
      <c r="S40" s="7"/>
    </row>
    <row r="41" spans="1:19" x14ac:dyDescent="0.2">
      <c r="A41" s="8"/>
      <c r="B41" s="7"/>
      <c r="C41" s="7"/>
      <c r="D41" s="8"/>
      <c r="E41" s="8"/>
      <c r="F41" s="8"/>
      <c r="G41" s="8"/>
      <c r="H41" s="8"/>
      <c r="I41" s="8"/>
      <c r="J41" s="8"/>
      <c r="K41" s="8"/>
      <c r="L41" s="8"/>
      <c r="M41" s="8"/>
      <c r="N41" s="9"/>
      <c r="O41" s="9"/>
      <c r="P41" s="9"/>
      <c r="Q41" s="9"/>
      <c r="R41" s="9"/>
      <c r="S41" s="11"/>
    </row>
    <row r="42" spans="1:19" x14ac:dyDescent="0.2">
      <c r="A42"/>
      <c r="B42" s="17" t="s">
        <v>108</v>
      </c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 s="11"/>
    </row>
    <row r="43" spans="1:19" x14ac:dyDescent="0.2">
      <c r="A43" s="16" t="s">
        <v>0</v>
      </c>
      <c r="B43" t="s">
        <v>1</v>
      </c>
      <c r="C43" t="s">
        <v>2</v>
      </c>
      <c r="D43" t="s">
        <v>3</v>
      </c>
      <c r="E43" t="s">
        <v>4</v>
      </c>
      <c r="F43" t="s">
        <v>5</v>
      </c>
      <c r="G43" t="s">
        <v>6</v>
      </c>
      <c r="H43" t="s">
        <v>7</v>
      </c>
      <c r="I43" t="s">
        <v>19</v>
      </c>
      <c r="J43" t="s">
        <v>8</v>
      </c>
      <c r="K43" t="s">
        <v>9</v>
      </c>
      <c r="L43" t="s">
        <v>10</v>
      </c>
      <c r="M43" t="s">
        <v>11</v>
      </c>
      <c r="N43" t="s">
        <v>12</v>
      </c>
      <c r="O43" t="s">
        <v>13</v>
      </c>
      <c r="P43" t="s">
        <v>14</v>
      </c>
      <c r="Q43" t="s">
        <v>15</v>
      </c>
      <c r="R43" t="s">
        <v>16</v>
      </c>
      <c r="S43" s="11"/>
    </row>
    <row r="44" spans="1:19" ht="13.15" customHeight="1" x14ac:dyDescent="0.2">
      <c r="A44" s="24">
        <v>1</v>
      </c>
      <c r="B44" s="40" t="s">
        <v>28</v>
      </c>
      <c r="C44" s="40" t="s">
        <v>66</v>
      </c>
      <c r="D44"/>
      <c r="E44"/>
      <c r="F44"/>
      <c r="G44"/>
      <c r="H44"/>
      <c r="I44"/>
      <c r="J44"/>
      <c r="K44">
        <v>1</v>
      </c>
      <c r="L44"/>
      <c r="M44">
        <f>SUM(Tabulka1930[[#This Row],[V]:[KPČ]])</f>
        <v>1</v>
      </c>
      <c r="N44" s="9">
        <v>5.2106481481481483E-2</v>
      </c>
      <c r="O44" s="9">
        <v>3.4722222222222224E-2</v>
      </c>
      <c r="P44" s="9">
        <f>Tabulka1930[[#This Row],[cíl]]-Tabulka1930[[#This Row],[start]]</f>
        <v>1.7384259259259259E-2</v>
      </c>
      <c r="Q44"/>
      <c r="R44" s="9">
        <f>P44+TIME(0,M44,0)-Q44</f>
        <v>1.8078703703703704E-2</v>
      </c>
      <c r="S44" s="11"/>
    </row>
    <row r="45" spans="1:19" ht="14.45" customHeight="1" x14ac:dyDescent="0.2">
      <c r="A45" s="24">
        <v>2</v>
      </c>
      <c r="B45" s="30" t="s">
        <v>125</v>
      </c>
      <c r="C45" s="30" t="s">
        <v>66</v>
      </c>
      <c r="D45"/>
      <c r="F45"/>
      <c r="G45">
        <v>1</v>
      </c>
      <c r="H45"/>
      <c r="I45"/>
      <c r="J45"/>
      <c r="K45"/>
      <c r="L45"/>
      <c r="M45">
        <f>SUM(Tabulka1930[[#This Row],[V]:[KPČ]])</f>
        <v>1</v>
      </c>
      <c r="N45" s="9">
        <v>6.0694444444444447E-2</v>
      </c>
      <c r="O45" s="9">
        <v>4.027777777777778E-2</v>
      </c>
      <c r="P45" s="9">
        <f>Tabulka1930[[#This Row],[cíl]]-Tabulka1930[[#This Row],[start]]</f>
        <v>2.0416666666666666E-2</v>
      </c>
      <c r="Q45"/>
      <c r="R45" s="9">
        <f>P45+TIME(0,M45,0)-Q45</f>
        <v>2.1111111111111112E-2</v>
      </c>
      <c r="S45" s="11"/>
    </row>
    <row r="46" spans="1:19" ht="14.45" customHeight="1" x14ac:dyDescent="0.2">
      <c r="A46" s="24">
        <v>3</v>
      </c>
      <c r="B46" s="40" t="s">
        <v>126</v>
      </c>
      <c r="C46" s="40" t="s">
        <v>66</v>
      </c>
      <c r="D46">
        <v>2</v>
      </c>
      <c r="E46"/>
      <c r="F46"/>
      <c r="G46">
        <v>2</v>
      </c>
      <c r="H46"/>
      <c r="I46"/>
      <c r="J46">
        <v>2</v>
      </c>
      <c r="K46">
        <v>2</v>
      </c>
      <c r="L46">
        <v>2</v>
      </c>
      <c r="M46">
        <f>SUM(Tabulka1930[[#This Row],[V]:[KPČ]])</f>
        <v>10</v>
      </c>
      <c r="N46" s="9">
        <v>5.8194444444444444E-2</v>
      </c>
      <c r="O46" s="9">
        <v>3.6111111111111108E-2</v>
      </c>
      <c r="P46" s="9">
        <f>Tabulka1930[[#This Row],[cíl]]-Tabulka1930[[#This Row],[start]]</f>
        <v>2.2083333333333337E-2</v>
      </c>
      <c r="Q46"/>
      <c r="R46" s="9">
        <f>P46+TIME(0,M46,0)-Q46</f>
        <v>2.9027777777777781E-2</v>
      </c>
      <c r="S46" s="11"/>
    </row>
    <row r="47" spans="1:19" ht="14.45" customHeight="1" x14ac:dyDescent="0.2">
      <c r="A47" s="24">
        <v>4</v>
      </c>
      <c r="B47" s="40" t="s">
        <v>48</v>
      </c>
      <c r="C47" s="40" t="s">
        <v>66</v>
      </c>
      <c r="D47">
        <v>2</v>
      </c>
      <c r="E47"/>
      <c r="F47">
        <v>2</v>
      </c>
      <c r="G47">
        <v>2</v>
      </c>
      <c r="H47"/>
      <c r="I47"/>
      <c r="J47"/>
      <c r="K47">
        <v>2</v>
      </c>
      <c r="L47"/>
      <c r="M47">
        <f>SUM(Tabulka1930[[#This Row],[V]:[KPČ]])</f>
        <v>8</v>
      </c>
      <c r="N47" s="9">
        <v>6.4363425925925921E-2</v>
      </c>
      <c r="O47" s="9">
        <v>3.3333333333333333E-2</v>
      </c>
      <c r="P47" s="9">
        <f>Tabulka1930[[#This Row],[cíl]]-Tabulka1930[[#This Row],[start]]</f>
        <v>3.1030092592592588E-2</v>
      </c>
      <c r="Q47"/>
      <c r="R47" s="9">
        <f>P47+TIME(0,M47,0)-Q47</f>
        <v>3.6585648148148145E-2</v>
      </c>
      <c r="S47" s="11"/>
    </row>
    <row r="48" spans="1:19" x14ac:dyDescent="0.2">
      <c r="A48" s="24">
        <v>5</v>
      </c>
      <c r="B48" s="40" t="s">
        <v>124</v>
      </c>
      <c r="C48" s="40" t="s">
        <v>66</v>
      </c>
      <c r="D48">
        <v>2</v>
      </c>
      <c r="E48"/>
      <c r="F48">
        <v>2</v>
      </c>
      <c r="G48">
        <v>2</v>
      </c>
      <c r="H48"/>
      <c r="I48">
        <v>2</v>
      </c>
      <c r="J48">
        <v>2</v>
      </c>
      <c r="K48">
        <v>1</v>
      </c>
      <c r="L48"/>
      <c r="M48">
        <f>SUM(Tabulka1930[[#This Row],[V]:[KPČ]])</f>
        <v>11</v>
      </c>
      <c r="N48" s="9">
        <v>7.2407407407407406E-2</v>
      </c>
      <c r="O48" s="9">
        <v>3.1944444444444442E-2</v>
      </c>
      <c r="P48" s="9">
        <f>Tabulka1930[[#This Row],[cíl]]-Tabulka1930[[#This Row],[start]]</f>
        <v>4.0462962962962964E-2</v>
      </c>
      <c r="Q48" s="22"/>
      <c r="R48" s="9">
        <f>P48+TIME(0,M48,0)-Q48</f>
        <v>4.8101851851851854E-2</v>
      </c>
      <c r="S48" s="11"/>
    </row>
    <row r="49" spans="1:19" x14ac:dyDescent="0.2">
      <c r="A49" s="8"/>
      <c r="D49"/>
      <c r="E49"/>
      <c r="F49"/>
      <c r="G49"/>
      <c r="H49"/>
      <c r="I49"/>
      <c r="J49"/>
      <c r="K49"/>
      <c r="L49"/>
      <c r="M49"/>
      <c r="N49" s="9"/>
      <c r="O49" s="9"/>
      <c r="P49" s="9"/>
      <c r="Q49"/>
      <c r="R49" s="9"/>
      <c r="S49" s="8"/>
    </row>
    <row r="50" spans="1:19" x14ac:dyDescent="0.2">
      <c r="A50" s="6"/>
      <c r="B50" s="6" t="s">
        <v>107</v>
      </c>
      <c r="C50" s="7"/>
      <c r="D50" s="8"/>
      <c r="E50" s="8"/>
      <c r="F50" s="8"/>
      <c r="G50" s="8"/>
      <c r="H50" s="8"/>
      <c r="I50" s="8"/>
      <c r="J50" s="8"/>
      <c r="K50" s="8"/>
      <c r="L50" s="8"/>
      <c r="M50" s="8"/>
      <c r="N50" s="9"/>
      <c r="O50" s="9"/>
      <c r="P50" s="9"/>
      <c r="Q50" s="9"/>
      <c r="R50" s="9"/>
      <c r="S50" s="8"/>
    </row>
    <row r="51" spans="1:19" x14ac:dyDescent="0.2">
      <c r="A51" s="8" t="s">
        <v>0</v>
      </c>
      <c r="B51" s="7" t="s">
        <v>1</v>
      </c>
      <c r="C51" s="7" t="s">
        <v>2</v>
      </c>
      <c r="D51" s="8" t="s">
        <v>3</v>
      </c>
      <c r="E51" s="8" t="s">
        <v>4</v>
      </c>
      <c r="F51" s="8" t="s">
        <v>5</v>
      </c>
      <c r="G51" s="8" t="s">
        <v>6</v>
      </c>
      <c r="H51" s="8" t="s">
        <v>7</v>
      </c>
      <c r="I51" s="8" t="s">
        <v>19</v>
      </c>
      <c r="J51" s="8" t="s">
        <v>8</v>
      </c>
      <c r="K51" s="8" t="s">
        <v>9</v>
      </c>
      <c r="L51" s="8" t="s">
        <v>10</v>
      </c>
      <c r="M51" s="8" t="s">
        <v>11</v>
      </c>
      <c r="N51" s="9" t="s">
        <v>12</v>
      </c>
      <c r="O51" s="9" t="s">
        <v>13</v>
      </c>
      <c r="P51" s="9" t="s">
        <v>14</v>
      </c>
      <c r="Q51" s="9" t="s">
        <v>15</v>
      </c>
      <c r="R51" s="9" t="s">
        <v>16</v>
      </c>
      <c r="S51" s="8"/>
    </row>
    <row r="52" spans="1:19" x14ac:dyDescent="0.2">
      <c r="A52" s="15">
        <v>1</v>
      </c>
      <c r="B52" s="40" t="s">
        <v>93</v>
      </c>
      <c r="C52" s="40" t="s">
        <v>138</v>
      </c>
      <c r="D52" s="8"/>
      <c r="E52" s="8"/>
      <c r="F52" s="8"/>
      <c r="G52" s="8">
        <v>3</v>
      </c>
      <c r="H52" s="8"/>
      <c r="I52" s="8"/>
      <c r="J52" s="8">
        <v>1</v>
      </c>
      <c r="K52" s="8">
        <v>2</v>
      </c>
      <c r="L52" s="8"/>
      <c r="M52" s="8">
        <f>SUM(Tabulka1123[[#This Row],[V]:[KPČ]])</f>
        <v>6</v>
      </c>
      <c r="N52" s="9">
        <v>3.5057870370370371E-2</v>
      </c>
      <c r="O52" s="9">
        <v>4.1666666666666666E-3</v>
      </c>
      <c r="P52" s="9">
        <f>Tabulka1123[[#This Row],[cíl]]-Tabulka1123[[#This Row],[start]]</f>
        <v>3.0891203703703705E-2</v>
      </c>
      <c r="Q52" s="9"/>
      <c r="R52" s="9">
        <f>P52+TIME(0,M52,0)-Q52</f>
        <v>3.5057870370370371E-2</v>
      </c>
      <c r="S52" s="8"/>
    </row>
    <row r="53" spans="1:19" x14ac:dyDescent="0.2">
      <c r="A53" s="15">
        <v>2</v>
      </c>
      <c r="B53" s="40" t="s">
        <v>29</v>
      </c>
      <c r="C53" s="40" t="s">
        <v>66</v>
      </c>
      <c r="D53" s="8">
        <v>2</v>
      </c>
      <c r="E53" s="8"/>
      <c r="F53" s="8"/>
      <c r="G53" s="8">
        <v>2</v>
      </c>
      <c r="H53" s="8"/>
      <c r="I53" s="8">
        <v>2</v>
      </c>
      <c r="J53" s="8"/>
      <c r="K53" s="8">
        <v>1</v>
      </c>
      <c r="L53" s="8"/>
      <c r="M53" s="8">
        <f>SUM(Tabulka1123[[#This Row],[V]:[KPČ]])</f>
        <v>7</v>
      </c>
      <c r="N53" s="9">
        <v>5.9317129629629629E-2</v>
      </c>
      <c r="O53" s="9">
        <v>5.5555555555555558E-3</v>
      </c>
      <c r="P53" s="9">
        <f>Tabulka1123[[#This Row],[cíl]]-Tabulka1123[[#This Row],[start]]</f>
        <v>5.3761574074074073E-2</v>
      </c>
      <c r="Q53" s="9"/>
      <c r="R53" s="9">
        <f>P53+TIME(0,M53,0)-Q53</f>
        <v>5.862268518518518E-2</v>
      </c>
      <c r="S53" s="8"/>
    </row>
    <row r="54" spans="1:19" ht="15" x14ac:dyDescent="0.25">
      <c r="A54" s="8"/>
      <c r="B54" s="20"/>
      <c r="C54" s="19"/>
      <c r="D54" s="8"/>
      <c r="E54" s="8"/>
      <c r="F54" s="8"/>
      <c r="G54" s="8"/>
      <c r="H54" s="8"/>
      <c r="I54" s="8"/>
      <c r="J54" s="8"/>
      <c r="K54" s="8"/>
      <c r="L54" s="8"/>
      <c r="M54" s="8"/>
      <c r="N54" s="9"/>
      <c r="O54" s="9"/>
      <c r="P54" s="9"/>
      <c r="Q54" s="9"/>
      <c r="R54" s="9"/>
      <c r="S54" s="8"/>
    </row>
    <row r="55" spans="1:19" x14ac:dyDescent="0.2">
      <c r="A55" s="6"/>
      <c r="B55" s="6" t="s">
        <v>106</v>
      </c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9"/>
      <c r="O55" s="9"/>
      <c r="P55" s="9"/>
      <c r="Q55" s="9"/>
      <c r="R55" s="9"/>
      <c r="S55" s="7"/>
    </row>
    <row r="56" spans="1:19" x14ac:dyDescent="0.2">
      <c r="A56" s="8" t="s">
        <v>0</v>
      </c>
      <c r="B56" s="7" t="s">
        <v>1</v>
      </c>
      <c r="C56" s="7" t="s">
        <v>2</v>
      </c>
      <c r="D56" s="8" t="s">
        <v>3</v>
      </c>
      <c r="E56" s="8" t="s">
        <v>4</v>
      </c>
      <c r="F56" s="8" t="s">
        <v>5</v>
      </c>
      <c r="G56" s="8" t="s">
        <v>6</v>
      </c>
      <c r="H56" s="8" t="s">
        <v>7</v>
      </c>
      <c r="I56" s="8" t="s">
        <v>19</v>
      </c>
      <c r="J56" s="8" t="s">
        <v>8</v>
      </c>
      <c r="K56" s="8" t="s">
        <v>9</v>
      </c>
      <c r="L56" s="8" t="s">
        <v>10</v>
      </c>
      <c r="M56" s="8" t="s">
        <v>11</v>
      </c>
      <c r="N56" s="9" t="s">
        <v>12</v>
      </c>
      <c r="O56" s="9" t="s">
        <v>13</v>
      </c>
      <c r="P56" s="9" t="s">
        <v>14</v>
      </c>
      <c r="Q56" s="9" t="s">
        <v>15</v>
      </c>
      <c r="R56" s="9" t="s">
        <v>16</v>
      </c>
      <c r="S56" s="7"/>
    </row>
    <row r="57" spans="1:19" x14ac:dyDescent="0.2">
      <c r="A57" s="15">
        <v>1</v>
      </c>
      <c r="B57" s="40" t="s">
        <v>30</v>
      </c>
      <c r="C57" s="40" t="s">
        <v>66</v>
      </c>
      <c r="D57" s="8">
        <v>1</v>
      </c>
      <c r="E57" s="8"/>
      <c r="F57" s="8"/>
      <c r="G57" s="8">
        <v>2</v>
      </c>
      <c r="H57" s="8"/>
      <c r="I57" s="8"/>
      <c r="J57" s="8"/>
      <c r="K57" s="8">
        <v>3</v>
      </c>
      <c r="L57" s="8"/>
      <c r="M57" s="8">
        <f>SUM(Tabulka1022[[#This Row],[V]:[KPČ]])</f>
        <v>6</v>
      </c>
      <c r="N57" s="9">
        <v>3.9571759259259258E-2</v>
      </c>
      <c r="O57" s="9">
        <v>6.9444444444444441E-3</v>
      </c>
      <c r="P57" s="9">
        <f>Tabulka1022[[#This Row],[cíl]]-Tabulka1022[[#This Row],[start]]</f>
        <v>3.2627314814814817E-2</v>
      </c>
      <c r="Q57" s="9"/>
      <c r="R57" s="9">
        <f t="shared" ref="R57:R58" si="0">P57+TIME(0,M57,0)-Q57</f>
        <v>3.6793981481481483E-2</v>
      </c>
      <c r="S57" s="7"/>
    </row>
    <row r="58" spans="1:19" x14ac:dyDescent="0.2">
      <c r="A58" s="15">
        <v>2</v>
      </c>
      <c r="B58" s="41" t="s">
        <v>51</v>
      </c>
      <c r="C58" s="40" t="s">
        <v>138</v>
      </c>
      <c r="D58" s="8">
        <v>2</v>
      </c>
      <c r="E58" s="8"/>
      <c r="F58" s="8">
        <v>2</v>
      </c>
      <c r="G58" s="8">
        <v>3</v>
      </c>
      <c r="H58" s="8"/>
      <c r="I58" s="8"/>
      <c r="J58" s="8">
        <v>5</v>
      </c>
      <c r="K58" s="8">
        <v>5</v>
      </c>
      <c r="L58" s="8">
        <v>6</v>
      </c>
      <c r="M58" s="8">
        <f>SUM(Tabulka1022[[#This Row],[V]:[KPČ]])</f>
        <v>23</v>
      </c>
      <c r="N58" s="9">
        <v>7.3483796296296297E-2</v>
      </c>
      <c r="O58" s="9">
        <v>3.4027777777777775E-2</v>
      </c>
      <c r="P58" s="9">
        <f>Tabulka1022[[#This Row],[cíl]]-Tabulka1022[[#This Row],[start]]</f>
        <v>3.9456018518518522E-2</v>
      </c>
      <c r="Q58" s="9"/>
      <c r="R58" s="9">
        <f t="shared" si="0"/>
        <v>5.5428240740740743E-2</v>
      </c>
      <c r="S58" s="7"/>
    </row>
    <row r="59" spans="1:19" x14ac:dyDescent="0.2">
      <c r="A59" s="8"/>
      <c r="B59" s="7"/>
      <c r="C59" s="7"/>
      <c r="D59" s="8"/>
      <c r="E59" s="8"/>
      <c r="F59" s="8"/>
      <c r="G59" s="8"/>
      <c r="H59" s="8"/>
      <c r="I59" s="8"/>
      <c r="J59" s="8"/>
      <c r="K59" s="8"/>
      <c r="L59" s="8"/>
      <c r="M59" s="8"/>
      <c r="N59" s="9"/>
      <c r="O59" s="9"/>
      <c r="P59" s="9"/>
      <c r="Q59" s="9"/>
      <c r="R59" s="9"/>
      <c r="S59" s="7"/>
    </row>
    <row r="60" spans="1:19" x14ac:dyDescent="0.2">
      <c r="A60" s="6"/>
      <c r="B60" s="6" t="s">
        <v>105</v>
      </c>
      <c r="C60" s="7"/>
      <c r="D60" s="8"/>
      <c r="E60" s="8"/>
      <c r="F60" s="8"/>
      <c r="G60" s="8"/>
      <c r="H60" s="8"/>
      <c r="I60" s="8"/>
      <c r="J60" s="8"/>
      <c r="K60" s="8"/>
      <c r="L60" s="8"/>
      <c r="M60" s="8"/>
      <c r="N60" s="9"/>
      <c r="O60" s="9"/>
      <c r="P60" s="9"/>
      <c r="Q60" s="9"/>
      <c r="R60" s="9"/>
      <c r="S60" s="7"/>
    </row>
    <row r="61" spans="1:19" x14ac:dyDescent="0.2">
      <c r="A61" s="8" t="s">
        <v>0</v>
      </c>
      <c r="B61" s="7" t="s">
        <v>1</v>
      </c>
      <c r="C61" s="7" t="s">
        <v>2</v>
      </c>
      <c r="D61" s="8" t="s">
        <v>3</v>
      </c>
      <c r="E61" s="8" t="s">
        <v>4</v>
      </c>
      <c r="F61" s="8" t="s">
        <v>5</v>
      </c>
      <c r="G61" s="8" t="s">
        <v>6</v>
      </c>
      <c r="H61" s="8" t="s">
        <v>7</v>
      </c>
      <c r="I61" s="8" t="s">
        <v>19</v>
      </c>
      <c r="J61" s="8" t="s">
        <v>8</v>
      </c>
      <c r="K61" s="8" t="s">
        <v>9</v>
      </c>
      <c r="L61" s="8" t="s">
        <v>10</v>
      </c>
      <c r="M61" s="8" t="s">
        <v>11</v>
      </c>
      <c r="N61" s="9" t="s">
        <v>12</v>
      </c>
      <c r="O61" s="9" t="s">
        <v>13</v>
      </c>
      <c r="P61" s="9" t="s">
        <v>14</v>
      </c>
      <c r="Q61" s="9" t="s">
        <v>15</v>
      </c>
      <c r="R61" s="9" t="s">
        <v>16</v>
      </c>
      <c r="S61" s="7"/>
    </row>
    <row r="62" spans="1:19" ht="15" x14ac:dyDescent="0.25">
      <c r="A62" s="15">
        <v>1</v>
      </c>
      <c r="B62" t="s">
        <v>92</v>
      </c>
      <c r="C62" s="19" t="s">
        <v>18</v>
      </c>
      <c r="D62" s="8"/>
      <c r="E62" s="8"/>
      <c r="F62" s="8"/>
      <c r="G62" s="8">
        <v>2</v>
      </c>
      <c r="H62" s="8"/>
      <c r="I62" s="8"/>
      <c r="J62" s="8">
        <v>1</v>
      </c>
      <c r="K62" s="8">
        <v>5</v>
      </c>
      <c r="L62" s="8">
        <v>2</v>
      </c>
      <c r="M62" s="8">
        <f>SUM(Tabulka1224[[#This Row],[V]:[KPČ]])</f>
        <v>10</v>
      </c>
      <c r="N62" s="9">
        <v>7.4722222222222218E-2</v>
      </c>
      <c r="O62" s="9">
        <v>4.0972222222222222E-2</v>
      </c>
      <c r="P62" s="9">
        <f>Tabulka1224[[#This Row],[cíl]]-Tabulka1224[[#This Row],[start]]</f>
        <v>3.3749999999999995E-2</v>
      </c>
      <c r="Q62" s="9"/>
      <c r="R62" s="9">
        <f>P62+TIME(0,M62,0)-Q62</f>
        <v>4.0694444444444436E-2</v>
      </c>
      <c r="S62" s="7"/>
    </row>
    <row r="63" spans="1:19" ht="15" x14ac:dyDescent="0.25">
      <c r="A63" s="15">
        <v>2</v>
      </c>
      <c r="B63" t="s">
        <v>36</v>
      </c>
      <c r="C63" s="19" t="s">
        <v>18</v>
      </c>
      <c r="D63" s="8">
        <v>2</v>
      </c>
      <c r="E63" s="8"/>
      <c r="F63" s="8"/>
      <c r="G63" s="8">
        <v>3</v>
      </c>
      <c r="H63" s="8"/>
      <c r="I63" s="8"/>
      <c r="J63" s="8">
        <v>1</v>
      </c>
      <c r="K63" s="8">
        <v>1</v>
      </c>
      <c r="L63" s="8"/>
      <c r="M63" s="8">
        <f>SUM(Tabulka1224[[#This Row],[V]:[KPČ]])</f>
        <v>7</v>
      </c>
      <c r="N63" s="9">
        <v>4.1990740740740738E-2</v>
      </c>
      <c r="O63" s="9">
        <v>2.7777777777777779E-3</v>
      </c>
      <c r="P63" s="9">
        <f>Tabulka1224[[#This Row],[cíl]]-Tabulka1224[[#This Row],[start]]</f>
        <v>3.9212962962962963E-2</v>
      </c>
      <c r="Q63" s="9"/>
      <c r="R63" s="9">
        <f>P63+TIME(0,M63,0)-Q63</f>
        <v>4.4074074074074071E-2</v>
      </c>
      <c r="S63" s="7"/>
    </row>
    <row r="64" spans="1:19" ht="15" x14ac:dyDescent="0.25">
      <c r="A64" s="21"/>
      <c r="C64" s="19"/>
      <c r="D64" s="8"/>
      <c r="E64" s="8"/>
      <c r="F64" s="8"/>
      <c r="G64" s="8"/>
      <c r="H64" s="8"/>
      <c r="I64" s="8"/>
      <c r="J64" s="8"/>
      <c r="K64" s="8"/>
      <c r="L64" s="8"/>
      <c r="M64" s="8"/>
      <c r="N64" s="9"/>
      <c r="O64" s="9"/>
      <c r="P64" s="9"/>
      <c r="Q64" s="9"/>
      <c r="R64" s="9"/>
      <c r="S64" s="11"/>
    </row>
    <row r="65" spans="1:19" x14ac:dyDescent="0.2">
      <c r="A65" s="6"/>
      <c r="B65" s="6" t="s">
        <v>104</v>
      </c>
      <c r="C65" s="7"/>
      <c r="D65" s="8"/>
      <c r="E65" s="8"/>
      <c r="F65" s="8"/>
      <c r="G65" s="8"/>
      <c r="H65" s="8"/>
      <c r="I65" s="8"/>
      <c r="J65" s="8"/>
      <c r="K65" s="8"/>
      <c r="L65" s="8"/>
      <c r="M65" s="8"/>
      <c r="N65" s="9"/>
      <c r="O65" s="9"/>
      <c r="P65" s="9"/>
      <c r="Q65" s="9"/>
      <c r="R65" s="9"/>
      <c r="S65" s="8"/>
    </row>
    <row r="66" spans="1:19" x14ac:dyDescent="0.2">
      <c r="A66" s="8" t="s">
        <v>0</v>
      </c>
      <c r="B66" s="7" t="s">
        <v>1</v>
      </c>
      <c r="C66" s="7" t="s">
        <v>2</v>
      </c>
      <c r="D66" s="8" t="s">
        <v>3</v>
      </c>
      <c r="E66" s="8" t="s">
        <v>4</v>
      </c>
      <c r="F66" s="8" t="s">
        <v>5</v>
      </c>
      <c r="G66" s="8" t="s">
        <v>6</v>
      </c>
      <c r="H66" s="8" t="s">
        <v>7</v>
      </c>
      <c r="I66" s="8" t="s">
        <v>19</v>
      </c>
      <c r="J66" s="8" t="s">
        <v>8</v>
      </c>
      <c r="K66" s="8" t="s">
        <v>9</v>
      </c>
      <c r="L66" s="8" t="s">
        <v>10</v>
      </c>
      <c r="M66" s="8" t="s">
        <v>11</v>
      </c>
      <c r="N66" s="9" t="s">
        <v>12</v>
      </c>
      <c r="O66" s="9" t="s">
        <v>13</v>
      </c>
      <c r="P66" s="9" t="s">
        <v>14</v>
      </c>
      <c r="Q66" s="9" t="s">
        <v>15</v>
      </c>
      <c r="R66" s="9" t="s">
        <v>16</v>
      </c>
      <c r="S66" s="8"/>
    </row>
    <row r="67" spans="1:19" ht="15" x14ac:dyDescent="0.25">
      <c r="A67" s="15">
        <v>1</v>
      </c>
      <c r="B67" s="27" t="s">
        <v>127</v>
      </c>
      <c r="C67" s="19" t="s">
        <v>66</v>
      </c>
      <c r="D67" s="8">
        <v>1</v>
      </c>
      <c r="E67" s="8"/>
      <c r="F67" s="8"/>
      <c r="G67" s="8">
        <v>1</v>
      </c>
      <c r="H67" s="8"/>
      <c r="I67" s="8"/>
      <c r="J67" s="8"/>
      <c r="K67" s="8"/>
      <c r="L67" s="8"/>
      <c r="M67" s="8">
        <f>SUM(Tabulka9233[[#This Row],[V]:[KPČ]])</f>
        <v>2</v>
      </c>
      <c r="N67" s="9">
        <v>4.6643518518518522E-2</v>
      </c>
      <c r="O67" s="9">
        <v>9.7222222222222224E-3</v>
      </c>
      <c r="P67" s="9">
        <f>Tabulka9233[[#This Row],[cíl]]-Tabulka9233[[#This Row],[start]]</f>
        <v>3.6921296296296299E-2</v>
      </c>
      <c r="Q67" s="9"/>
      <c r="R67" s="9">
        <f t="shared" ref="R67" si="1">P67+TIME(0,M67,0)-Q67</f>
        <v>3.831018518518519E-2</v>
      </c>
      <c r="S67" s="8"/>
    </row>
    <row r="68" spans="1:19" x14ac:dyDescent="0.2">
      <c r="A68" s="8"/>
      <c r="B68" s="7"/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9"/>
      <c r="O68" s="9"/>
      <c r="P68" s="9"/>
      <c r="Q68" s="9"/>
      <c r="R68" s="9"/>
      <c r="S68" s="8"/>
    </row>
    <row r="69" spans="1:19" x14ac:dyDescent="0.2">
      <c r="A69" s="6"/>
      <c r="B69" s="6" t="s">
        <v>103</v>
      </c>
      <c r="C69" s="7"/>
      <c r="D69" s="8"/>
      <c r="E69" s="8"/>
      <c r="F69" s="8"/>
      <c r="G69" s="8"/>
      <c r="H69" s="8"/>
      <c r="I69" s="8"/>
      <c r="J69" s="8"/>
      <c r="K69" s="8"/>
      <c r="L69" s="8"/>
      <c r="M69" s="8"/>
      <c r="N69" s="9"/>
      <c r="O69" s="9"/>
      <c r="P69" s="9"/>
      <c r="Q69" s="9"/>
      <c r="R69" s="9"/>
      <c r="S69" s="8"/>
    </row>
    <row r="70" spans="1:19" x14ac:dyDescent="0.2">
      <c r="A70" s="8" t="s">
        <v>0</v>
      </c>
      <c r="B70" s="7" t="s">
        <v>1</v>
      </c>
      <c r="C70" s="7" t="s">
        <v>2</v>
      </c>
      <c r="D70" s="8" t="s">
        <v>3</v>
      </c>
      <c r="E70" s="8" t="s">
        <v>4</v>
      </c>
      <c r="F70" s="8" t="s">
        <v>5</v>
      </c>
      <c r="G70" s="8" t="s">
        <v>6</v>
      </c>
      <c r="H70" s="8" t="s">
        <v>7</v>
      </c>
      <c r="I70" s="8" t="s">
        <v>19</v>
      </c>
      <c r="J70" s="8" t="s">
        <v>8</v>
      </c>
      <c r="K70" s="8" t="s">
        <v>9</v>
      </c>
      <c r="L70" s="8" t="s">
        <v>10</v>
      </c>
      <c r="M70" s="8" t="s">
        <v>11</v>
      </c>
      <c r="N70" s="9" t="s">
        <v>12</v>
      </c>
      <c r="O70" s="9" t="s">
        <v>13</v>
      </c>
      <c r="P70" s="9" t="s">
        <v>14</v>
      </c>
      <c r="Q70" s="9" t="s">
        <v>15</v>
      </c>
      <c r="R70" s="9" t="s">
        <v>16</v>
      </c>
      <c r="S70" s="8"/>
    </row>
    <row r="71" spans="1:19" x14ac:dyDescent="0.2">
      <c r="A71" s="15">
        <v>1</v>
      </c>
      <c r="B71" s="40" t="s">
        <v>114</v>
      </c>
      <c r="C71" s="40" t="s">
        <v>115</v>
      </c>
      <c r="D71" s="8">
        <v>1</v>
      </c>
      <c r="E71" s="8"/>
      <c r="F71" s="8"/>
      <c r="G71" s="8">
        <v>1</v>
      </c>
      <c r="H71" s="8"/>
      <c r="I71" s="8"/>
      <c r="J71" s="8"/>
      <c r="K71" s="8">
        <v>2</v>
      </c>
      <c r="L71" s="8"/>
      <c r="M71" s="8">
        <f>SUM(Tabulka1325[[#This Row],[V]:[KPČ]])</f>
        <v>4</v>
      </c>
      <c r="N71" s="9">
        <v>4.1238425925925928E-2</v>
      </c>
      <c r="O71" s="9">
        <v>1.3888888888888888E-2</v>
      </c>
      <c r="P71" s="9">
        <f>Tabulka1325[[#This Row],[cíl]]-Tabulka1325[[#This Row],[start]]</f>
        <v>2.734953703703704E-2</v>
      </c>
      <c r="Q71" s="9"/>
      <c r="R71" s="9">
        <f>P71+TIME(0,M71,0)-Q71</f>
        <v>3.0127314814814819E-2</v>
      </c>
      <c r="S71" s="8"/>
    </row>
    <row r="72" spans="1:19" x14ac:dyDescent="0.2">
      <c r="A72" s="15">
        <v>2</v>
      </c>
      <c r="B72" s="60" t="s">
        <v>31</v>
      </c>
      <c r="C72" s="60" t="s">
        <v>66</v>
      </c>
      <c r="D72" s="8"/>
      <c r="E72" s="8"/>
      <c r="F72" s="8"/>
      <c r="G72" s="8">
        <v>2</v>
      </c>
      <c r="H72" s="8"/>
      <c r="I72" s="8"/>
      <c r="J72" s="8"/>
      <c r="K72" s="8">
        <v>2</v>
      </c>
      <c r="L72" s="8"/>
      <c r="M72" s="8">
        <f>SUM(Tabulka1325[[#This Row],[V]:[KPČ]])</f>
        <v>4</v>
      </c>
      <c r="N72" s="9">
        <v>4.8113425925925928E-2</v>
      </c>
      <c r="O72" s="9">
        <v>2.013888888888889E-2</v>
      </c>
      <c r="P72" s="9">
        <f>Tabulka1325[[#This Row],[cíl]]-Tabulka1325[[#This Row],[start]]</f>
        <v>2.7974537037037037E-2</v>
      </c>
      <c r="Q72" s="9"/>
      <c r="R72" s="9">
        <f>P72+TIME(0,M72,0)-Q72</f>
        <v>3.0752314814814816E-2</v>
      </c>
      <c r="S72" s="8"/>
    </row>
    <row r="73" spans="1:19" ht="14.45" customHeight="1" x14ac:dyDescent="0.2">
      <c r="A73" s="15">
        <v>3</v>
      </c>
      <c r="B73" s="40" t="s">
        <v>156</v>
      </c>
      <c r="C73" s="40" t="s">
        <v>152</v>
      </c>
      <c r="D73" s="8"/>
      <c r="E73" s="8"/>
      <c r="F73" s="8"/>
      <c r="G73" s="8">
        <v>2</v>
      </c>
      <c r="H73" s="8"/>
      <c r="I73" s="8"/>
      <c r="J73" s="8"/>
      <c r="K73" s="8"/>
      <c r="L73" s="8"/>
      <c r="M73" s="8">
        <f>SUM(Tabulka1325[[#This Row],[V]:[KPČ]])</f>
        <v>2</v>
      </c>
      <c r="N73" s="9">
        <v>3.2812500000000001E-2</v>
      </c>
      <c r="O73" s="9">
        <v>1.3888888888888889E-3</v>
      </c>
      <c r="P73" s="9">
        <f>Tabulka1325[[#This Row],[cíl]]-Tabulka1325[[#This Row],[start]]</f>
        <v>3.142361111111111E-2</v>
      </c>
      <c r="Q73" s="9"/>
      <c r="R73" s="9">
        <f>P73+TIME(0,M73,0)-Q73</f>
        <v>3.2812500000000001E-2</v>
      </c>
      <c r="S73" s="8"/>
    </row>
    <row r="74" spans="1:19" ht="14.45" customHeight="1" x14ac:dyDescent="0.2">
      <c r="A74" s="15">
        <v>4</v>
      </c>
      <c r="B74" s="40" t="s">
        <v>79</v>
      </c>
      <c r="C74" s="40" t="s">
        <v>66</v>
      </c>
      <c r="D74" s="8">
        <v>2</v>
      </c>
      <c r="E74" s="8"/>
      <c r="F74" s="8"/>
      <c r="G74" s="8">
        <v>2</v>
      </c>
      <c r="H74" s="8"/>
      <c r="I74" s="8"/>
      <c r="J74" s="8"/>
      <c r="K74" s="8"/>
      <c r="L74" s="8"/>
      <c r="M74" s="8">
        <f>SUM(Tabulka1325[[#This Row],[V]:[KPČ]])</f>
        <v>4</v>
      </c>
      <c r="N74" s="9">
        <v>4.8750000000000002E-2</v>
      </c>
      <c r="O74" s="9">
        <v>1.5972222222222221E-2</v>
      </c>
      <c r="P74" s="9">
        <f>Tabulka1325[[#This Row],[cíl]]-Tabulka1325[[#This Row],[start]]</f>
        <v>3.2777777777777781E-2</v>
      </c>
      <c r="Q74" s="9"/>
      <c r="R74" s="9">
        <f>P74+TIME(0,M74,0)-Q74</f>
        <v>3.5555555555555556E-2</v>
      </c>
      <c r="S74" s="8"/>
    </row>
    <row r="75" spans="1:19" ht="14.45" customHeight="1" x14ac:dyDescent="0.2">
      <c r="A75" s="15">
        <v>5</v>
      </c>
      <c r="B75" s="40" t="s">
        <v>131</v>
      </c>
      <c r="C75" s="40" t="s">
        <v>66</v>
      </c>
      <c r="D75" s="8"/>
      <c r="E75" s="8"/>
      <c r="F75" s="8"/>
      <c r="G75" s="8">
        <v>2</v>
      </c>
      <c r="H75" s="8"/>
      <c r="I75" s="8">
        <v>1</v>
      </c>
      <c r="J75" s="8"/>
      <c r="K75" s="8">
        <v>3</v>
      </c>
      <c r="L75" s="8"/>
      <c r="M75" s="8">
        <f>SUM(Tabulka1325[[#This Row],[V]:[KPČ]])</f>
        <v>6</v>
      </c>
      <c r="N75" s="9">
        <v>4.9097222222222223E-2</v>
      </c>
      <c r="O75" s="9">
        <v>1.7361111111111112E-2</v>
      </c>
      <c r="P75" s="9">
        <f>Tabulka1325[[#This Row],[cíl]]-Tabulka1325[[#This Row],[start]]</f>
        <v>3.1736111111111111E-2</v>
      </c>
      <c r="Q75" s="9"/>
      <c r="R75" s="9">
        <f>P75+TIME(0,M75,0)-Q75</f>
        <v>3.5902777777777777E-2</v>
      </c>
      <c r="S75" s="8"/>
    </row>
    <row r="76" spans="1:19" ht="14.45" customHeight="1" x14ac:dyDescent="0.2">
      <c r="A76" s="15">
        <v>6</v>
      </c>
      <c r="B76" s="40" t="s">
        <v>132</v>
      </c>
      <c r="C76" s="40" t="s">
        <v>66</v>
      </c>
      <c r="D76" s="8">
        <v>2</v>
      </c>
      <c r="E76" s="8"/>
      <c r="F76" s="8"/>
      <c r="G76" s="8">
        <v>3</v>
      </c>
      <c r="H76" s="8"/>
      <c r="I76" s="8"/>
      <c r="J76" s="8"/>
      <c r="K76" s="8">
        <v>3</v>
      </c>
      <c r="L76" s="8">
        <v>1</v>
      </c>
      <c r="M76" s="8">
        <f>SUM(Tabulka1325[[#This Row],[V]:[KPČ]])</f>
        <v>9</v>
      </c>
      <c r="N76" s="9">
        <v>6.0416666666666667E-2</v>
      </c>
      <c r="O76" s="9">
        <v>1.8749999999999999E-2</v>
      </c>
      <c r="P76" s="9">
        <f>Tabulka1325[[#This Row],[cíl]]-Tabulka1325[[#This Row],[start]]</f>
        <v>4.1666666666666671E-2</v>
      </c>
      <c r="Q76" s="9"/>
      <c r="R76" s="9">
        <f>P76+TIME(0,M76,0)-Q76</f>
        <v>4.791666666666667E-2</v>
      </c>
      <c r="S76" s="8"/>
    </row>
    <row r="77" spans="1:19" ht="14.45" customHeight="1" x14ac:dyDescent="0.2">
      <c r="A77" s="15">
        <v>7</v>
      </c>
      <c r="B77" s="59" t="s">
        <v>130</v>
      </c>
      <c r="C77" s="59" t="s">
        <v>66</v>
      </c>
      <c r="D77" s="8"/>
      <c r="E77" s="8"/>
      <c r="F77" s="8"/>
      <c r="G77" s="8">
        <v>3</v>
      </c>
      <c r="H77" s="8"/>
      <c r="I77" s="8">
        <v>1</v>
      </c>
      <c r="J77" s="8"/>
      <c r="K77" s="8">
        <v>5</v>
      </c>
      <c r="L77" s="8"/>
      <c r="M77" s="8">
        <f>SUM(Tabulka1325[[#This Row],[V]:[KPČ]])</f>
        <v>9</v>
      </c>
      <c r="N77" s="9">
        <v>6.1400462962962962E-2</v>
      </c>
      <c r="O77" s="9">
        <v>1.2500000000000001E-2</v>
      </c>
      <c r="P77" s="9">
        <f>Tabulka1325[[#This Row],[cíl]]-Tabulka1325[[#This Row],[start]]</f>
        <v>4.8900462962962965E-2</v>
      </c>
      <c r="Q77" s="9"/>
      <c r="R77" s="9">
        <f>P77+TIME(0,M77,0)-Q77</f>
        <v>5.5150462962962964E-2</v>
      </c>
      <c r="S77" s="8"/>
    </row>
    <row r="78" spans="1:19" ht="14.45" customHeight="1" x14ac:dyDescent="0.2">
      <c r="A78" s="15">
        <v>8</v>
      </c>
      <c r="B78" s="40" t="s">
        <v>146</v>
      </c>
      <c r="C78" s="40" t="s">
        <v>145</v>
      </c>
      <c r="D78" s="8"/>
      <c r="E78" s="8"/>
      <c r="F78" s="8"/>
      <c r="G78" s="8">
        <v>3</v>
      </c>
      <c r="H78" s="8"/>
      <c r="I78" s="8"/>
      <c r="J78" s="8"/>
      <c r="K78" s="8">
        <v>3</v>
      </c>
      <c r="L78" s="8">
        <v>3</v>
      </c>
      <c r="M78" s="8">
        <f>SUM(Tabulka1325[[#This Row],[V]:[KPČ]])</f>
        <v>9</v>
      </c>
      <c r="N78" s="9">
        <v>8.9826388888888886E-2</v>
      </c>
      <c r="O78" s="9">
        <v>3.9583333333333331E-2</v>
      </c>
      <c r="P78" s="9">
        <f>Tabulka1325[[#This Row],[cíl]]-Tabulka1325[[#This Row],[start]]</f>
        <v>5.0243055555555555E-2</v>
      </c>
      <c r="Q78" s="9"/>
      <c r="R78" s="9">
        <f>P78+TIME(0,M78,0)-Q78</f>
        <v>5.6493055555555553E-2</v>
      </c>
      <c r="S78" s="8"/>
    </row>
    <row r="79" spans="1:19" x14ac:dyDescent="0.2">
      <c r="A79" s="8"/>
      <c r="B79" s="7"/>
      <c r="C79" s="7"/>
      <c r="D79" s="8"/>
      <c r="E79" s="8"/>
      <c r="F79" s="8"/>
      <c r="G79" s="8"/>
      <c r="H79" s="8"/>
      <c r="I79" s="8"/>
      <c r="J79" s="8"/>
      <c r="K79" s="8"/>
      <c r="L79" s="8"/>
      <c r="M79" s="8"/>
      <c r="N79" s="9"/>
      <c r="O79" s="9"/>
      <c r="P79" s="9"/>
      <c r="Q79" s="9"/>
      <c r="R79" s="9"/>
      <c r="S79" s="8"/>
    </row>
    <row r="80" spans="1:19" x14ac:dyDescent="0.2">
      <c r="A80" s="6"/>
      <c r="B80" s="6" t="s">
        <v>102</v>
      </c>
      <c r="C80" s="7"/>
      <c r="D80" s="8"/>
      <c r="E80" s="8"/>
      <c r="F80" s="8"/>
      <c r="G80" s="8"/>
      <c r="H80" s="8"/>
      <c r="I80" s="8"/>
      <c r="J80" s="8"/>
      <c r="K80" s="8"/>
      <c r="L80" s="8"/>
      <c r="M80" s="8"/>
      <c r="N80" s="9"/>
      <c r="O80" s="9"/>
      <c r="P80" s="9"/>
      <c r="Q80" s="9"/>
      <c r="R80" s="9"/>
      <c r="S80" s="8"/>
    </row>
    <row r="81" spans="1:19" x14ac:dyDescent="0.2">
      <c r="A81" s="8" t="s">
        <v>0</v>
      </c>
      <c r="B81" s="7" t="s">
        <v>1</v>
      </c>
      <c r="C81" s="7" t="s">
        <v>2</v>
      </c>
      <c r="D81" s="8" t="s">
        <v>3</v>
      </c>
      <c r="E81" s="8" t="s">
        <v>4</v>
      </c>
      <c r="F81" s="8" t="s">
        <v>5</v>
      </c>
      <c r="G81" s="8" t="s">
        <v>6</v>
      </c>
      <c r="H81" s="8" t="s">
        <v>7</v>
      </c>
      <c r="I81" s="8" t="s">
        <v>19</v>
      </c>
      <c r="J81" s="8" t="s">
        <v>8</v>
      </c>
      <c r="K81" s="8" t="s">
        <v>9</v>
      </c>
      <c r="L81" s="8" t="s">
        <v>10</v>
      </c>
      <c r="M81" s="8" t="s">
        <v>11</v>
      </c>
      <c r="N81" s="9" t="s">
        <v>12</v>
      </c>
      <c r="O81" s="9" t="s">
        <v>13</v>
      </c>
      <c r="P81" s="9" t="s">
        <v>14</v>
      </c>
      <c r="Q81" s="9" t="s">
        <v>15</v>
      </c>
      <c r="R81" s="9" t="s">
        <v>16</v>
      </c>
      <c r="S81" s="11"/>
    </row>
    <row r="82" spans="1:19" ht="15" x14ac:dyDescent="0.25">
      <c r="A82" s="15">
        <v>1</v>
      </c>
      <c r="B82" s="27" t="s">
        <v>133</v>
      </c>
      <c r="C82" s="19" t="s">
        <v>66</v>
      </c>
      <c r="D82" s="8"/>
      <c r="E82" s="8"/>
      <c r="F82" s="8"/>
      <c r="G82" s="8">
        <v>3</v>
      </c>
      <c r="H82" s="8"/>
      <c r="I82" s="8"/>
      <c r="J82" s="8"/>
      <c r="K82" s="8">
        <v>4</v>
      </c>
      <c r="L82" s="8"/>
      <c r="M82" s="8">
        <f>SUM(Tabulka1426[[#This Row],[V]:[KPČ]])</f>
        <v>7</v>
      </c>
      <c r="N82" s="9">
        <v>4.2789351851851849E-2</v>
      </c>
      <c r="O82" s="9">
        <v>8.3333333333333332E-3</v>
      </c>
      <c r="P82" s="9">
        <f>Tabulka1426[[#This Row],[cíl]]-Tabulka1426[[#This Row],[start]]</f>
        <v>3.4456018518518518E-2</v>
      </c>
      <c r="Q82" s="9"/>
      <c r="R82" s="9">
        <f>P82+TIME(0,M82,0)-Q82</f>
        <v>3.9317129629629632E-2</v>
      </c>
      <c r="S82" s="11"/>
    </row>
    <row r="83" spans="1:19" ht="15" x14ac:dyDescent="0.25">
      <c r="A83" s="15">
        <v>2</v>
      </c>
      <c r="B83" s="27" t="s">
        <v>84</v>
      </c>
      <c r="C83" s="19" t="s">
        <v>66</v>
      </c>
      <c r="D83" s="8"/>
      <c r="E83" s="8"/>
      <c r="F83" s="8"/>
      <c r="G83" s="8">
        <v>2</v>
      </c>
      <c r="H83" s="8"/>
      <c r="I83" s="8">
        <v>2</v>
      </c>
      <c r="J83" s="8"/>
      <c r="K83" s="8">
        <v>2</v>
      </c>
      <c r="L83" s="8"/>
      <c r="M83" s="8">
        <f>SUM(Tabulka1426[[#This Row],[V]:[KPČ]])</f>
        <v>6</v>
      </c>
      <c r="N83" s="9">
        <v>6.7222222222222225E-2</v>
      </c>
      <c r="O83" s="9">
        <v>2.1527777777777778E-2</v>
      </c>
      <c r="P83" s="9">
        <f>Tabulka1426[[#This Row],[cíl]]-Tabulka1426[[#This Row],[start]]</f>
        <v>4.5694444444444447E-2</v>
      </c>
      <c r="Q83" s="9"/>
      <c r="R83" s="9">
        <f>P83+TIME(0,M83,0)-Q83</f>
        <v>4.9861111111111113E-2</v>
      </c>
      <c r="S83" s="11"/>
    </row>
    <row r="84" spans="1:19" ht="15" x14ac:dyDescent="0.25">
      <c r="A84" s="15">
        <v>3</v>
      </c>
      <c r="B84" s="27" t="s">
        <v>134</v>
      </c>
      <c r="C84" s="19" t="s">
        <v>66</v>
      </c>
      <c r="D84" s="8">
        <v>2</v>
      </c>
      <c r="E84" s="8"/>
      <c r="F84" s="8"/>
      <c r="G84" s="8">
        <v>2</v>
      </c>
      <c r="H84" s="8"/>
      <c r="I84" s="8">
        <v>2</v>
      </c>
      <c r="J84" s="8"/>
      <c r="K84" s="8">
        <v>4</v>
      </c>
      <c r="L84" s="8">
        <v>2</v>
      </c>
      <c r="M84" s="8">
        <f>SUM(Tabulka1426[[#This Row],[V]:[KPČ]])</f>
        <v>12</v>
      </c>
      <c r="N84" s="9">
        <v>7.9664351851851847E-2</v>
      </c>
      <c r="O84" s="9">
        <v>2.2916666666666665E-2</v>
      </c>
      <c r="P84" s="9">
        <f>Tabulka1426[[#This Row],[cíl]]-Tabulka1426[[#This Row],[start]]</f>
        <v>5.6747685185185179E-2</v>
      </c>
      <c r="Q84" s="9"/>
      <c r="R84" s="9">
        <f>P84+TIME(0,M84,0)-Q84</f>
        <v>6.508101851851851E-2</v>
      </c>
      <c r="S84" s="11"/>
    </row>
    <row r="85" spans="1:19" x14ac:dyDescent="0.2">
      <c r="A85" s="8"/>
      <c r="B85" s="7"/>
      <c r="C85" s="7"/>
      <c r="D85" s="8"/>
      <c r="E85" s="8"/>
      <c r="F85" s="8"/>
      <c r="G85" s="8"/>
      <c r="H85" s="8"/>
      <c r="I85" s="8"/>
      <c r="J85" s="8"/>
      <c r="K85" s="8"/>
      <c r="L85" s="8"/>
      <c r="M85" s="8"/>
      <c r="N85" s="9"/>
      <c r="O85" s="9"/>
      <c r="P85" s="9"/>
      <c r="Q85" s="9"/>
      <c r="R85" s="9"/>
      <c r="S85" s="11"/>
    </row>
    <row r="86" spans="1:19" x14ac:dyDescent="0.2">
      <c r="A86" s="6"/>
      <c r="B86" s="6" t="s">
        <v>101</v>
      </c>
      <c r="C86" s="7"/>
      <c r="D86" s="8"/>
      <c r="E86" s="8"/>
      <c r="F86" s="8"/>
      <c r="G86" s="8"/>
      <c r="H86" s="8"/>
      <c r="I86" s="8"/>
      <c r="J86" s="8"/>
      <c r="K86" s="8"/>
      <c r="L86" s="8"/>
      <c r="M86" s="8"/>
      <c r="N86" s="9"/>
      <c r="O86" s="9"/>
      <c r="P86" s="9"/>
      <c r="Q86" s="9"/>
      <c r="R86" s="9"/>
      <c r="S86" s="11"/>
    </row>
    <row r="87" spans="1:19" x14ac:dyDescent="0.2">
      <c r="A87" s="8" t="s">
        <v>0</v>
      </c>
      <c r="B87" s="7" t="s">
        <v>1</v>
      </c>
      <c r="C87" s="7" t="s">
        <v>2</v>
      </c>
      <c r="D87" s="8" t="s">
        <v>3</v>
      </c>
      <c r="E87" s="8" t="s">
        <v>4</v>
      </c>
      <c r="F87" s="8" t="s">
        <v>5</v>
      </c>
      <c r="G87" s="8" t="s">
        <v>6</v>
      </c>
      <c r="H87" s="8" t="s">
        <v>7</v>
      </c>
      <c r="I87" s="8" t="s">
        <v>19</v>
      </c>
      <c r="J87" s="8" t="s">
        <v>8</v>
      </c>
      <c r="K87" s="8" t="s">
        <v>9</v>
      </c>
      <c r="L87" s="8" t="s">
        <v>10</v>
      </c>
      <c r="M87" s="8" t="s">
        <v>11</v>
      </c>
      <c r="N87" s="9" t="s">
        <v>12</v>
      </c>
      <c r="O87" s="9" t="s">
        <v>13</v>
      </c>
      <c r="P87" s="9" t="s">
        <v>14</v>
      </c>
      <c r="Q87" s="9" t="s">
        <v>15</v>
      </c>
      <c r="R87" s="9" t="s">
        <v>16</v>
      </c>
      <c r="S87" s="11"/>
    </row>
    <row r="88" spans="1:19" ht="15" x14ac:dyDescent="0.25">
      <c r="A88" s="15">
        <v>1</v>
      </c>
      <c r="B88" s="27" t="s">
        <v>32</v>
      </c>
      <c r="C88" s="19" t="s">
        <v>66</v>
      </c>
      <c r="D88" s="8">
        <v>1</v>
      </c>
      <c r="E88" s="8"/>
      <c r="F88" s="8"/>
      <c r="G88" s="8">
        <v>2</v>
      </c>
      <c r="H88" s="8"/>
      <c r="I88" s="8"/>
      <c r="J88" s="8"/>
      <c r="K88" s="8">
        <v>1</v>
      </c>
      <c r="L88" s="8"/>
      <c r="M88" s="8">
        <f>SUM(Tabulka142635[[#This Row],[V]:[KPČ]])</f>
        <v>4</v>
      </c>
      <c r="N88" s="9">
        <v>5.7881944444444444E-2</v>
      </c>
      <c r="O88" s="9">
        <v>2.4305555555555556E-2</v>
      </c>
      <c r="P88" s="9">
        <f>Tabulka142635[[#This Row],[cíl]]-Tabulka142635[[#This Row],[start]]</f>
        <v>3.3576388888888892E-2</v>
      </c>
      <c r="Q88" s="9"/>
      <c r="R88" s="9">
        <f>P88+TIME(0,M88,0)-Q88</f>
        <v>3.6354166666666667E-2</v>
      </c>
      <c r="S88" s="11"/>
    </row>
    <row r="89" spans="1:19" x14ac:dyDescent="0.2">
      <c r="A89" s="21"/>
      <c r="B89" s="25"/>
      <c r="C89" s="25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6"/>
      <c r="O89" s="26"/>
      <c r="P89" s="26"/>
      <c r="Q89" s="26"/>
      <c r="R89" s="26"/>
      <c r="S89" s="11"/>
    </row>
    <row r="90" spans="1:19" x14ac:dyDescent="0.2">
      <c r="A90" s="6"/>
      <c r="B90" s="6" t="s">
        <v>100</v>
      </c>
      <c r="C90" s="7"/>
      <c r="D90" s="8"/>
      <c r="E90" s="8"/>
      <c r="F90" s="8"/>
      <c r="G90" s="8"/>
      <c r="H90" s="8"/>
      <c r="I90" s="8"/>
      <c r="J90" s="8"/>
      <c r="K90" s="8"/>
      <c r="L90" s="8"/>
      <c r="M90" s="8"/>
      <c r="N90" s="9"/>
      <c r="O90" s="9"/>
      <c r="P90" s="9"/>
      <c r="Q90" s="9"/>
      <c r="R90" s="9"/>
      <c r="S90" s="11"/>
    </row>
    <row r="91" spans="1:19" x14ac:dyDescent="0.2">
      <c r="A91" s="8" t="s">
        <v>0</v>
      </c>
      <c r="B91" s="7" t="s">
        <v>1</v>
      </c>
      <c r="C91" s="7" t="s">
        <v>2</v>
      </c>
      <c r="D91" s="8" t="s">
        <v>3</v>
      </c>
      <c r="E91" s="8" t="s">
        <v>4</v>
      </c>
      <c r="F91" s="8" t="s">
        <v>5</v>
      </c>
      <c r="G91" s="8" t="s">
        <v>6</v>
      </c>
      <c r="H91" s="8" t="s">
        <v>7</v>
      </c>
      <c r="I91" s="8" t="s">
        <v>19</v>
      </c>
      <c r="J91" s="8" t="s">
        <v>8</v>
      </c>
      <c r="K91" s="8" t="s">
        <v>9</v>
      </c>
      <c r="L91" s="8" t="s">
        <v>10</v>
      </c>
      <c r="M91" s="8" t="s">
        <v>11</v>
      </c>
      <c r="N91" s="9" t="s">
        <v>12</v>
      </c>
      <c r="O91" s="9" t="s">
        <v>13</v>
      </c>
      <c r="P91" s="9" t="s">
        <v>14</v>
      </c>
      <c r="Q91" s="9" t="s">
        <v>15</v>
      </c>
      <c r="R91" s="9" t="s">
        <v>16</v>
      </c>
      <c r="S91" s="7"/>
    </row>
    <row r="92" spans="1:19" ht="15" x14ac:dyDescent="0.25">
      <c r="A92" s="15">
        <v>1</v>
      </c>
      <c r="B92" s="27" t="s">
        <v>76</v>
      </c>
      <c r="C92" s="19" t="s">
        <v>66</v>
      </c>
      <c r="D92" s="8">
        <v>1</v>
      </c>
      <c r="E92" s="8"/>
      <c r="F92" s="8"/>
      <c r="G92" s="8">
        <v>2</v>
      </c>
      <c r="H92" s="8"/>
      <c r="I92" s="8"/>
      <c r="J92" s="8"/>
      <c r="K92" s="8">
        <v>1</v>
      </c>
      <c r="L92" s="8"/>
      <c r="M92" s="8">
        <f>SUM(Tabulka1527[[#This Row],[V]:[KPČ]])</f>
        <v>4</v>
      </c>
      <c r="N92" s="9">
        <v>5.0520833333333334E-2</v>
      </c>
      <c r="O92" s="9">
        <v>2.8472222222222222E-2</v>
      </c>
      <c r="P92" s="9">
        <f>Tabulka1527[[#This Row],[cíl]]-Tabulka1527[[#This Row],[start]]</f>
        <v>2.2048611111111113E-2</v>
      </c>
      <c r="Q92" s="9"/>
      <c r="R92" s="9">
        <f>P92+TIME(0,M92,0)-Q92</f>
        <v>2.4826388888888891E-2</v>
      </c>
      <c r="S92" s="7"/>
    </row>
    <row r="93" spans="1:19" ht="15" x14ac:dyDescent="0.25">
      <c r="A93" s="15">
        <v>2</v>
      </c>
      <c r="B93" s="27" t="s">
        <v>34</v>
      </c>
      <c r="C93" s="19" t="s">
        <v>66</v>
      </c>
      <c r="D93" s="8"/>
      <c r="E93" s="8"/>
      <c r="F93" s="8"/>
      <c r="G93" s="8"/>
      <c r="H93" s="8"/>
      <c r="I93" s="8"/>
      <c r="J93" s="8"/>
      <c r="K93" s="8">
        <v>1</v>
      </c>
      <c r="L93" s="8"/>
      <c r="M93" s="8">
        <f>SUM(Tabulka1527[[#This Row],[V]:[KPČ]])</f>
        <v>1</v>
      </c>
      <c r="N93" s="9">
        <v>5.0902777777777776E-2</v>
      </c>
      <c r="O93" s="9">
        <v>2.5694444444444443E-2</v>
      </c>
      <c r="P93" s="9">
        <f>Tabulka1527[[#This Row],[cíl]]-Tabulka1527[[#This Row],[start]]</f>
        <v>2.5208333333333333E-2</v>
      </c>
      <c r="Q93" s="9"/>
      <c r="R93" s="9">
        <f>P93+TIME(0,M93,0)-Q93</f>
        <v>2.5902777777777778E-2</v>
      </c>
      <c r="S93" s="7"/>
    </row>
    <row r="94" spans="1:19" x14ac:dyDescent="0.2">
      <c r="A94" s="15">
        <v>3</v>
      </c>
      <c r="B94" t="s">
        <v>141</v>
      </c>
      <c r="C94" s="7" t="s">
        <v>138</v>
      </c>
      <c r="D94" s="8"/>
      <c r="E94" s="8"/>
      <c r="F94" s="8"/>
      <c r="G94" s="8">
        <v>2</v>
      </c>
      <c r="H94" s="8"/>
      <c r="I94" s="8"/>
      <c r="J94" s="8">
        <v>1</v>
      </c>
      <c r="K94" s="8">
        <v>2</v>
      </c>
      <c r="L94" s="8"/>
      <c r="M94" s="8">
        <f>SUM(Tabulka1527[[#This Row],[V]:[KPČ]])</f>
        <v>5</v>
      </c>
      <c r="N94" s="9">
        <v>5.6423611111111112E-2</v>
      </c>
      <c r="O94" s="9">
        <v>3.125E-2</v>
      </c>
      <c r="P94" s="9">
        <f>Tabulka1527[[#This Row],[cíl]]-Tabulka1527[[#This Row],[start]]</f>
        <v>2.5173611111111112E-2</v>
      </c>
      <c r="Q94" s="9"/>
      <c r="R94" s="9">
        <f>P94+TIME(0,M94,0)-Q94</f>
        <v>2.8645833333333336E-2</v>
      </c>
      <c r="S94" s="7"/>
    </row>
    <row r="95" spans="1:19" ht="15" x14ac:dyDescent="0.25">
      <c r="A95" s="15">
        <v>4</v>
      </c>
      <c r="B95" s="27" t="s">
        <v>129</v>
      </c>
      <c r="C95" s="19" t="s">
        <v>66</v>
      </c>
      <c r="D95" s="8"/>
      <c r="E95" s="8"/>
      <c r="F95" s="8"/>
      <c r="G95" s="8"/>
      <c r="H95" s="8"/>
      <c r="I95" s="8"/>
      <c r="J95" s="8"/>
      <c r="K95" s="8">
        <v>1</v>
      </c>
      <c r="L95" s="8"/>
      <c r="M95" s="8">
        <f>SUM(Tabulka1527[[#This Row],[V]:[KPČ]])</f>
        <v>1</v>
      </c>
      <c r="N95" s="9">
        <v>6.0034722222222225E-2</v>
      </c>
      <c r="O95" s="9">
        <v>2.9861111111111113E-2</v>
      </c>
      <c r="P95" s="9">
        <f>Tabulka1527[[#This Row],[cíl]]-Tabulka1527[[#This Row],[start]]</f>
        <v>3.0173611111111113E-2</v>
      </c>
      <c r="Q95" s="9"/>
      <c r="R95" s="9">
        <f>P95+TIME(0,M95,0)-Q95</f>
        <v>3.0868055555555558E-2</v>
      </c>
      <c r="S95" s="7"/>
    </row>
    <row r="96" spans="1:19" ht="15" x14ac:dyDescent="0.25">
      <c r="A96" s="15">
        <v>5</v>
      </c>
      <c r="B96" s="27" t="s">
        <v>128</v>
      </c>
      <c r="C96" s="19" t="s">
        <v>66</v>
      </c>
      <c r="D96" s="8">
        <v>2</v>
      </c>
      <c r="E96" s="8"/>
      <c r="F96" s="8"/>
      <c r="G96" s="8">
        <v>2</v>
      </c>
      <c r="H96" s="8"/>
      <c r="I96" s="8"/>
      <c r="J96" s="8">
        <v>3</v>
      </c>
      <c r="K96" s="8">
        <v>1</v>
      </c>
      <c r="L96" s="8"/>
      <c r="M96" s="8">
        <f>SUM(Tabulka1527[[#This Row],[V]:[KPČ]])</f>
        <v>8</v>
      </c>
      <c r="N96" s="9">
        <v>5.6273148148148149E-2</v>
      </c>
      <c r="O96" s="9">
        <v>2.7083333333333334E-2</v>
      </c>
      <c r="P96" s="9">
        <f>Tabulka1527[[#This Row],[cíl]]-Tabulka1527[[#This Row],[start]]</f>
        <v>2.9189814814814814E-2</v>
      </c>
      <c r="Q96" s="9"/>
      <c r="R96" s="9">
        <f>P96+TIME(0,M96,0)-Q96</f>
        <v>3.4745370370370371E-2</v>
      </c>
      <c r="S96" s="11"/>
    </row>
    <row r="97" spans="1:19" x14ac:dyDescent="0.2">
      <c r="A97" s="8"/>
      <c r="C97" s="7"/>
      <c r="D97" s="8"/>
      <c r="E97" s="8"/>
      <c r="F97" s="8"/>
      <c r="G97" s="8"/>
      <c r="H97" s="8"/>
      <c r="I97" s="8"/>
      <c r="J97" s="8"/>
      <c r="K97" s="8"/>
      <c r="L97" s="8"/>
      <c r="M97" s="8"/>
      <c r="N97" s="9"/>
      <c r="O97" s="9"/>
      <c r="P97" s="9"/>
      <c r="Q97" s="9"/>
      <c r="R97" s="9"/>
      <c r="S97" s="11"/>
    </row>
    <row r="98" spans="1:19" x14ac:dyDescent="0.2">
      <c r="A98" s="6"/>
      <c r="B98" s="6" t="s">
        <v>99</v>
      </c>
      <c r="C98" s="7"/>
      <c r="D98" s="8"/>
      <c r="E98" s="8"/>
      <c r="F98" s="8"/>
      <c r="G98" s="8"/>
      <c r="H98" s="8"/>
      <c r="I98" s="8"/>
      <c r="J98" s="8"/>
      <c r="K98" s="8"/>
      <c r="L98" s="8"/>
      <c r="M98" s="8"/>
      <c r="N98" s="9"/>
      <c r="O98" s="9"/>
      <c r="P98" s="9"/>
      <c r="Q98" s="9"/>
      <c r="R98" s="9"/>
      <c r="S98" s="11"/>
    </row>
    <row r="99" spans="1:19" x14ac:dyDescent="0.2">
      <c r="A99" s="8" t="s">
        <v>0</v>
      </c>
      <c r="B99" s="7" t="s">
        <v>1</v>
      </c>
      <c r="C99" s="7" t="s">
        <v>2</v>
      </c>
      <c r="D99" s="8" t="s">
        <v>3</v>
      </c>
      <c r="E99" s="8" t="s">
        <v>4</v>
      </c>
      <c r="F99" s="8" t="s">
        <v>5</v>
      </c>
      <c r="G99" s="8" t="s">
        <v>6</v>
      </c>
      <c r="H99" s="8" t="s">
        <v>7</v>
      </c>
      <c r="I99" s="8" t="s">
        <v>19</v>
      </c>
      <c r="J99" s="8" t="s">
        <v>8</v>
      </c>
      <c r="K99" s="8" t="s">
        <v>9</v>
      </c>
      <c r="L99" s="8" t="s">
        <v>10</v>
      </c>
      <c r="M99" s="8" t="s">
        <v>11</v>
      </c>
      <c r="N99" s="9" t="s">
        <v>12</v>
      </c>
      <c r="O99" s="9" t="s">
        <v>13</v>
      </c>
      <c r="P99" s="9" t="s">
        <v>14</v>
      </c>
      <c r="Q99" s="9" t="s">
        <v>15</v>
      </c>
      <c r="R99" s="9" t="s">
        <v>16</v>
      </c>
      <c r="S99" s="11"/>
    </row>
    <row r="100" spans="1:19" ht="15" x14ac:dyDescent="0.25">
      <c r="A100" s="15">
        <v>1</v>
      </c>
      <c r="B100" s="27" t="s">
        <v>41</v>
      </c>
      <c r="C100" s="19" t="s">
        <v>66</v>
      </c>
      <c r="D100" s="8"/>
      <c r="E100" s="8"/>
      <c r="F100" s="8"/>
      <c r="G100" s="8">
        <v>3</v>
      </c>
      <c r="H100" s="8"/>
      <c r="I100" s="8"/>
      <c r="J100" s="8"/>
      <c r="K100" s="8"/>
      <c r="L100" s="8"/>
      <c r="M100" s="8">
        <f>SUM(Tabulka1628[[#This Row],[V]:[KPČ]])</f>
        <v>3</v>
      </c>
      <c r="N100" s="9">
        <v>6.3692129629629626E-2</v>
      </c>
      <c r="O100" s="9">
        <v>3.2638888888888891E-2</v>
      </c>
      <c r="P100" s="9">
        <f>Tabulka1628[[#This Row],[cíl]]-Tabulka1628[[#This Row],[start]]</f>
        <v>3.1053240740740735E-2</v>
      </c>
      <c r="Q100" s="9"/>
      <c r="R100" s="9">
        <f>P100+TIME(0,M100,0)-Q100</f>
        <v>3.3136574074074068E-2</v>
      </c>
      <c r="S100" s="11"/>
    </row>
    <row r="101" spans="1:19" ht="15" x14ac:dyDescent="0.25">
      <c r="A101" s="15">
        <v>2</v>
      </c>
      <c r="B101" s="57" t="s">
        <v>157</v>
      </c>
      <c r="C101" s="19" t="s">
        <v>66</v>
      </c>
      <c r="D101" s="43">
        <v>1</v>
      </c>
      <c r="E101" s="44"/>
      <c r="F101" s="44">
        <v>2</v>
      </c>
      <c r="G101" s="44">
        <v>1</v>
      </c>
      <c r="H101" s="44">
        <v>20</v>
      </c>
      <c r="I101" s="44"/>
      <c r="J101" s="44">
        <v>3</v>
      </c>
      <c r="K101" s="44"/>
      <c r="L101" s="44"/>
      <c r="M101" s="45">
        <f>SUM(Tabulka1628[[#This Row],[V]:[KPČ]])</f>
        <v>27</v>
      </c>
      <c r="N101" s="46">
        <v>7.4502314814814813E-2</v>
      </c>
      <c r="O101" s="46">
        <v>4.1666666666666664E-2</v>
      </c>
      <c r="P101" s="9">
        <f>Tabulka1628[[#This Row],[cíl]]-Tabulka1628[[#This Row],[start]]</f>
        <v>3.2835648148148149E-2</v>
      </c>
      <c r="Q101" s="46"/>
      <c r="R101" s="9">
        <f>P101+TIME(0,M101,0)-Q101</f>
        <v>5.1585648148148144E-2</v>
      </c>
      <c r="S101" s="11"/>
    </row>
    <row r="102" spans="1:19" ht="15" x14ac:dyDescent="0.25">
      <c r="A102" s="8"/>
      <c r="B102" s="19"/>
      <c r="C102" s="1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9"/>
      <c r="O102" s="9"/>
      <c r="P102" s="9"/>
      <c r="Q102" s="9"/>
      <c r="R102" s="9"/>
      <c r="S102" s="7"/>
    </row>
    <row r="103" spans="1:19" x14ac:dyDescent="0.2">
      <c r="A103" s="6"/>
      <c r="B103" s="6" t="s">
        <v>98</v>
      </c>
      <c r="C103" s="7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9"/>
      <c r="O103" s="9"/>
      <c r="P103" s="9"/>
      <c r="Q103" s="9"/>
      <c r="R103" s="9"/>
      <c r="S103" s="7"/>
    </row>
    <row r="104" spans="1:19" x14ac:dyDescent="0.2">
      <c r="A104" s="8" t="s">
        <v>0</v>
      </c>
      <c r="B104" s="7" t="s">
        <v>1</v>
      </c>
      <c r="C104" s="7" t="s">
        <v>2</v>
      </c>
      <c r="D104" s="8" t="s">
        <v>3</v>
      </c>
      <c r="E104" s="8" t="s">
        <v>4</v>
      </c>
      <c r="F104" s="8" t="s">
        <v>5</v>
      </c>
      <c r="G104" s="8" t="s">
        <v>6</v>
      </c>
      <c r="H104" s="8" t="s">
        <v>7</v>
      </c>
      <c r="I104" s="8" t="s">
        <v>19</v>
      </c>
      <c r="J104" s="8" t="s">
        <v>8</v>
      </c>
      <c r="K104" s="8" t="s">
        <v>9</v>
      </c>
      <c r="L104" s="8" t="s">
        <v>10</v>
      </c>
      <c r="M104" s="8" t="s">
        <v>11</v>
      </c>
      <c r="N104" s="9" t="s">
        <v>12</v>
      </c>
      <c r="O104" s="9" t="s">
        <v>13</v>
      </c>
      <c r="P104" s="9" t="s">
        <v>14</v>
      </c>
      <c r="Q104" s="9" t="s">
        <v>15</v>
      </c>
      <c r="R104" s="9" t="s">
        <v>16</v>
      </c>
      <c r="S104" s="7"/>
    </row>
    <row r="105" spans="1:19" ht="15" x14ac:dyDescent="0.25">
      <c r="A105" s="15">
        <v>1</v>
      </c>
      <c r="B105" s="27" t="s">
        <v>135</v>
      </c>
      <c r="C105" s="19" t="s">
        <v>66</v>
      </c>
      <c r="D105" s="8"/>
      <c r="E105" s="8"/>
      <c r="F105" s="8"/>
      <c r="G105" s="8">
        <v>1</v>
      </c>
      <c r="H105" s="8"/>
      <c r="I105" s="8"/>
      <c r="J105" s="8"/>
      <c r="K105" s="8">
        <v>3</v>
      </c>
      <c r="L105" s="8"/>
      <c r="M105" s="8">
        <f>SUM(Tabulka15274[[#This Row],[V]:[KPČ]])</f>
        <v>4</v>
      </c>
      <c r="N105" s="9">
        <v>6.9606481481481478E-2</v>
      </c>
      <c r="O105" s="9">
        <v>3.6805555555555557E-2</v>
      </c>
      <c r="P105" s="9">
        <f>Tabulka15274[[#This Row],[cíl]]-Tabulka15274[[#This Row],[start]]</f>
        <v>3.2800925925925921E-2</v>
      </c>
      <c r="Q105" s="9"/>
      <c r="R105" s="9">
        <f>P105+TIME(0,M105,0)-Q105</f>
        <v>3.5578703703703696E-2</v>
      </c>
      <c r="S105" s="7"/>
    </row>
    <row r="106" spans="1:19" ht="15" x14ac:dyDescent="0.25">
      <c r="A106" s="15">
        <v>2</v>
      </c>
      <c r="B106" s="27" t="s">
        <v>81</v>
      </c>
      <c r="C106" s="19" t="s">
        <v>66</v>
      </c>
      <c r="D106" s="8"/>
      <c r="E106" s="8"/>
      <c r="F106" s="8"/>
      <c r="G106" s="8">
        <v>1</v>
      </c>
      <c r="H106" s="8"/>
      <c r="I106" s="8"/>
      <c r="J106" s="8"/>
      <c r="K106" s="8">
        <v>2</v>
      </c>
      <c r="L106" s="8"/>
      <c r="M106" s="8">
        <f>SUM(Tabulka15274[[#This Row],[V]:[KPČ]])</f>
        <v>3</v>
      </c>
      <c r="N106" s="9">
        <v>6.9618055555555558E-2</v>
      </c>
      <c r="O106" s="9">
        <v>3.5416666666666666E-2</v>
      </c>
      <c r="P106" s="9">
        <f>Tabulka15274[[#This Row],[cíl]]-Tabulka15274[[#This Row],[start]]</f>
        <v>3.4201388888888892E-2</v>
      </c>
      <c r="Q106" s="9"/>
      <c r="R106" s="9">
        <f>P106+TIME(0,M106,0)-Q106</f>
        <v>3.6284722222222225E-2</v>
      </c>
      <c r="S106" s="7"/>
    </row>
    <row r="107" spans="1:19" ht="15" x14ac:dyDescent="0.25">
      <c r="A107" s="15">
        <v>3</v>
      </c>
      <c r="B107" s="27" t="s">
        <v>42</v>
      </c>
      <c r="C107" s="19" t="s">
        <v>66</v>
      </c>
      <c r="D107" s="8"/>
      <c r="E107" s="8"/>
      <c r="F107" s="8"/>
      <c r="G107" s="8">
        <v>3</v>
      </c>
      <c r="H107" s="8"/>
      <c r="I107" s="8"/>
      <c r="J107" s="8"/>
      <c r="K107" s="8"/>
      <c r="L107" s="8"/>
      <c r="M107" s="8">
        <f>SUM(Tabulka15274[[#This Row],[V]:[KPČ]])</f>
        <v>3</v>
      </c>
      <c r="N107" s="9">
        <v>4.6655092592592595E-2</v>
      </c>
      <c r="O107" s="9">
        <v>1.1111111111111112E-2</v>
      </c>
      <c r="P107" s="9">
        <f>Tabulka15274[[#This Row],[cíl]]-Tabulka15274[[#This Row],[start]]</f>
        <v>3.5543981481481482E-2</v>
      </c>
      <c r="Q107" s="9"/>
      <c r="R107" s="9">
        <f>P107+TIME(0,M107,0)-Q107</f>
        <v>3.7627314814814815E-2</v>
      </c>
      <c r="S107" s="7"/>
    </row>
    <row r="108" spans="1:19" x14ac:dyDescent="0.2">
      <c r="A108" s="15">
        <v>4</v>
      </c>
      <c r="B108" s="7" t="s">
        <v>40</v>
      </c>
      <c r="C108" s="7" t="s">
        <v>138</v>
      </c>
      <c r="D108" s="8"/>
      <c r="E108" s="8"/>
      <c r="F108" s="8"/>
      <c r="G108" s="8">
        <v>2</v>
      </c>
      <c r="H108" s="8"/>
      <c r="I108" s="8"/>
      <c r="J108" s="8">
        <v>10</v>
      </c>
      <c r="K108" s="8"/>
      <c r="L108" s="8"/>
      <c r="M108" s="8">
        <f>SUM(Tabulka15274[[#This Row],[V]:[KPČ]])</f>
        <v>12</v>
      </c>
      <c r="N108" s="9">
        <v>6.8391203703703704E-2</v>
      </c>
      <c r="O108" s="9">
        <v>3.8194444444444448E-2</v>
      </c>
      <c r="P108" s="9">
        <f>Tabulka15274[[#This Row],[cíl]]-Tabulka15274[[#This Row],[start]]</f>
        <v>3.0196759259259257E-2</v>
      </c>
      <c r="Q108" s="9"/>
      <c r="R108" s="9">
        <f>P108+TIME(0,M108,0)-Q108</f>
        <v>3.8530092592592588E-2</v>
      </c>
      <c r="S108" s="7"/>
    </row>
    <row r="109" spans="1:19" x14ac:dyDescent="0.2">
      <c r="A109" s="8"/>
      <c r="C109" s="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9"/>
      <c r="O109" s="9"/>
      <c r="P109" s="9"/>
      <c r="Q109" s="9"/>
      <c r="R109" s="9"/>
      <c r="S109" s="7"/>
    </row>
    <row r="110" spans="1:19" x14ac:dyDescent="0.2">
      <c r="A110" s="8"/>
      <c r="B110" s="7"/>
      <c r="C110" s="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9"/>
      <c r="O110" s="9"/>
      <c r="P110" s="9"/>
      <c r="Q110" s="9"/>
      <c r="R110" s="9"/>
      <c r="S110" s="7"/>
    </row>
    <row r="111" spans="1:19" x14ac:dyDescent="0.2">
      <c r="A111" s="6"/>
      <c r="B111" s="6" t="s">
        <v>97</v>
      </c>
      <c r="C111" s="7"/>
      <c r="D111" s="12"/>
      <c r="E111" s="8"/>
      <c r="F111" s="8"/>
      <c r="G111" s="8"/>
      <c r="H111" s="8"/>
      <c r="I111" s="8"/>
      <c r="J111" s="8"/>
      <c r="K111" s="8"/>
      <c r="L111" s="8"/>
      <c r="M111" s="8"/>
      <c r="N111" s="9" t="s">
        <v>17</v>
      </c>
      <c r="O111" s="9"/>
      <c r="P111" s="9"/>
      <c r="Q111" s="9"/>
      <c r="R111" s="9"/>
      <c r="S111" s="7"/>
    </row>
    <row r="112" spans="1:19" x14ac:dyDescent="0.2">
      <c r="A112" s="8" t="s">
        <v>0</v>
      </c>
      <c r="B112" s="7" t="s">
        <v>1</v>
      </c>
      <c r="C112" s="7" t="s">
        <v>2</v>
      </c>
      <c r="D112" s="8" t="s">
        <v>3</v>
      </c>
      <c r="E112" s="8" t="s">
        <v>4</v>
      </c>
      <c r="F112" s="8" t="s">
        <v>5</v>
      </c>
      <c r="G112" s="8" t="s">
        <v>6</v>
      </c>
      <c r="H112" s="8" t="s">
        <v>7</v>
      </c>
      <c r="I112" s="8" t="s">
        <v>19</v>
      </c>
      <c r="J112" s="8" t="s">
        <v>8</v>
      </c>
      <c r="K112" s="8" t="s">
        <v>9</v>
      </c>
      <c r="L112" s="8" t="s">
        <v>10</v>
      </c>
      <c r="M112" s="8" t="s">
        <v>11</v>
      </c>
      <c r="N112" s="9" t="s">
        <v>12</v>
      </c>
      <c r="O112" s="9" t="s">
        <v>13</v>
      </c>
      <c r="P112" s="9" t="s">
        <v>14</v>
      </c>
      <c r="Q112" s="9" t="s">
        <v>15</v>
      </c>
      <c r="R112" s="9" t="s">
        <v>16</v>
      </c>
      <c r="S112" s="7"/>
    </row>
    <row r="113" spans="1:19" ht="15" x14ac:dyDescent="0.25">
      <c r="A113" s="47">
        <v>1</v>
      </c>
      <c r="B113" s="40" t="s">
        <v>136</v>
      </c>
      <c r="C113" s="56" t="s">
        <v>66</v>
      </c>
      <c r="D113" s="50"/>
      <c r="E113" s="50"/>
      <c r="F113" s="50">
        <v>2</v>
      </c>
      <c r="G113" s="50">
        <v>4</v>
      </c>
      <c r="H113" s="50"/>
      <c r="I113" s="50"/>
      <c r="J113" s="50"/>
      <c r="K113" s="50">
        <v>2</v>
      </c>
      <c r="L113" s="50"/>
      <c r="M113" s="51">
        <f>SUM(Tabulka1729[[#This Row],[V]:[KPČ]])</f>
        <v>8</v>
      </c>
      <c r="N113" s="52">
        <v>6.3530092592592596E-2</v>
      </c>
      <c r="O113" s="52">
        <v>4.4444444444444446E-2</v>
      </c>
      <c r="P113" s="53">
        <f>Tabulka1729[[#This Row],[cíl]]-Tabulka1729[[#This Row],[start]]</f>
        <v>1.908564814814815E-2</v>
      </c>
      <c r="Q113" s="52"/>
      <c r="R113" s="53">
        <f>P113+TIME(0,M113,0)-Q113</f>
        <v>2.4641203703703707E-2</v>
      </c>
      <c r="S113" s="7"/>
    </row>
    <row r="114" spans="1:19" x14ac:dyDescent="0.2">
      <c r="A114" s="15">
        <v>2</v>
      </c>
      <c r="B114" s="40" t="s">
        <v>144</v>
      </c>
      <c r="C114" s="40" t="s">
        <v>145</v>
      </c>
      <c r="D114" s="7"/>
      <c r="E114" s="8"/>
      <c r="F114" s="8"/>
      <c r="G114" s="8">
        <v>3</v>
      </c>
      <c r="H114" s="8"/>
      <c r="I114" s="8">
        <v>1</v>
      </c>
      <c r="J114" s="8">
        <v>3</v>
      </c>
      <c r="K114" s="8"/>
      <c r="L114" s="8">
        <v>2</v>
      </c>
      <c r="M114" s="8">
        <f>SUM(Tabulka1729[[#This Row],[V]:[KPČ]])</f>
        <v>9</v>
      </c>
      <c r="N114" s="9">
        <v>2.2870370370370371E-2</v>
      </c>
      <c r="O114" s="9">
        <v>3.472222222222222E-3</v>
      </c>
      <c r="P114" s="9">
        <f>Tabulka1729[[#This Row],[cíl]]-Tabulka1729[[#This Row],[start]]</f>
        <v>1.939814814814815E-2</v>
      </c>
      <c r="Q114" s="9"/>
      <c r="R114" s="9">
        <f>P114+TIME(0,M114,0)-Q114</f>
        <v>2.5648148148148149E-2</v>
      </c>
      <c r="S114" s="7"/>
    </row>
    <row r="115" spans="1:19" x14ac:dyDescent="0.2">
      <c r="A115" s="15">
        <v>3</v>
      </c>
      <c r="B115" s="40" t="s">
        <v>153</v>
      </c>
      <c r="C115" s="40" t="s">
        <v>18</v>
      </c>
      <c r="D115" s="7"/>
      <c r="E115" s="8"/>
      <c r="F115" s="8"/>
      <c r="G115" s="8">
        <v>3</v>
      </c>
      <c r="H115" s="8"/>
      <c r="I115" s="8">
        <v>2</v>
      </c>
      <c r="J115" s="8">
        <v>1</v>
      </c>
      <c r="K115" s="8"/>
      <c r="L115" s="8">
        <v>4</v>
      </c>
      <c r="M115" s="8">
        <f>SUM(Tabulka1729[[#This Row],[V]:[KPČ]])</f>
        <v>10</v>
      </c>
      <c r="N115" s="9">
        <v>2.675925925925926E-2</v>
      </c>
      <c r="O115" s="9">
        <v>7.6388888888888886E-3</v>
      </c>
      <c r="P115" s="9">
        <f>Tabulka1729[[#This Row],[cíl]]-Tabulka1729[[#This Row],[start]]</f>
        <v>1.9120370370370371E-2</v>
      </c>
      <c r="Q115" s="9"/>
      <c r="R115" s="9">
        <f>P115+TIME(0,M115,0)-Q115</f>
        <v>2.6064814814814815E-2</v>
      </c>
      <c r="S115" s="7"/>
    </row>
    <row r="116" spans="1:19" x14ac:dyDescent="0.2">
      <c r="A116" s="15">
        <v>3</v>
      </c>
      <c r="B116" s="41" t="s">
        <v>137</v>
      </c>
      <c r="C116" s="41" t="s">
        <v>66</v>
      </c>
      <c r="D116" s="8"/>
      <c r="E116" s="8"/>
      <c r="F116" s="8">
        <v>2</v>
      </c>
      <c r="G116" s="8">
        <v>3</v>
      </c>
      <c r="H116" s="8"/>
      <c r="I116" s="8"/>
      <c r="J116" s="8">
        <v>8</v>
      </c>
      <c r="K116" s="8">
        <v>3</v>
      </c>
      <c r="L116" s="8">
        <v>8</v>
      </c>
      <c r="M116" s="8">
        <f>SUM(Tabulka1729[[#This Row],[V]:[KPČ]])</f>
        <v>24</v>
      </c>
      <c r="N116" s="9">
        <v>2.3495370370370371E-2</v>
      </c>
      <c r="O116" s="9">
        <v>6.9444444444444447E-4</v>
      </c>
      <c r="P116" s="9">
        <f>Tabulka1729[[#This Row],[cíl]]-Tabulka1729[[#This Row],[start]]</f>
        <v>2.2800925925925926E-2</v>
      </c>
      <c r="Q116" s="9"/>
      <c r="R116" s="9">
        <f>P116+TIME(0,M116,0)-Q116</f>
        <v>3.9467592592592596E-2</v>
      </c>
      <c r="S116" s="7"/>
    </row>
    <row r="117" spans="1:19" x14ac:dyDescent="0.2">
      <c r="A117" s="8"/>
      <c r="B117" s="7"/>
      <c r="C117" s="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9"/>
      <c r="O117" s="9"/>
      <c r="P117" s="9"/>
      <c r="Q117" s="9"/>
      <c r="R117" s="9"/>
      <c r="S117" s="7"/>
    </row>
    <row r="118" spans="1:19" x14ac:dyDescent="0.2">
      <c r="A118" s="8"/>
      <c r="B118" s="7"/>
      <c r="C118" s="7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9"/>
      <c r="O118" s="9"/>
      <c r="P118" s="9"/>
      <c r="Q118" s="9"/>
      <c r="R118" s="9"/>
      <c r="S118" s="7"/>
    </row>
    <row r="119" spans="1:19" x14ac:dyDescent="0.2">
      <c r="A119" s="8"/>
      <c r="B119" s="7"/>
      <c r="C119" s="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9"/>
      <c r="O119" s="9"/>
      <c r="P119" s="9"/>
      <c r="Q119" s="9"/>
      <c r="R119" s="9"/>
      <c r="S119" s="7"/>
    </row>
    <row r="120" spans="1:19" x14ac:dyDescent="0.2">
      <c r="A120" s="8"/>
      <c r="B120" s="7"/>
      <c r="C120" s="7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9"/>
      <c r="O120" s="9"/>
      <c r="P120" s="9"/>
      <c r="Q120" s="9"/>
      <c r="R120" s="9"/>
      <c r="S120" s="7"/>
    </row>
    <row r="121" spans="1:19" x14ac:dyDescent="0.2">
      <c r="A121" s="8"/>
      <c r="B121" s="7"/>
      <c r="C121" s="7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9"/>
      <c r="O121" s="9"/>
      <c r="P121" s="9"/>
      <c r="Q121" s="9"/>
      <c r="R121" s="9"/>
      <c r="S121" s="7"/>
    </row>
    <row r="122" spans="1:19" x14ac:dyDescent="0.2">
      <c r="A122" s="8"/>
      <c r="B122" s="7"/>
      <c r="C122" s="7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9"/>
      <c r="O122" s="9"/>
      <c r="P122" s="9"/>
      <c r="Q122" s="9"/>
      <c r="R122" s="9"/>
      <c r="S122" s="7"/>
    </row>
    <row r="123" spans="1:19" x14ac:dyDescent="0.2">
      <c r="A123" s="8"/>
      <c r="B123" s="7"/>
      <c r="C123" s="7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9"/>
      <c r="O123" s="9"/>
      <c r="P123" s="9"/>
      <c r="Q123" s="9"/>
      <c r="R123" s="9"/>
      <c r="S123" s="7"/>
    </row>
    <row r="124" spans="1:19" x14ac:dyDescent="0.2">
      <c r="A124" s="8"/>
      <c r="B124" s="7"/>
      <c r="C124" s="7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9"/>
      <c r="O124" s="9"/>
      <c r="P124" s="9"/>
      <c r="Q124" s="9"/>
      <c r="R124" s="9"/>
      <c r="S124" s="7"/>
    </row>
    <row r="125" spans="1:19" x14ac:dyDescent="0.2">
      <c r="A125" s="8"/>
      <c r="B125" s="7"/>
      <c r="C125" s="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9"/>
      <c r="O125" s="9"/>
      <c r="P125" s="9"/>
      <c r="Q125" s="9"/>
      <c r="R125" s="9"/>
      <c r="S125" s="7"/>
    </row>
    <row r="126" spans="1:19" x14ac:dyDescent="0.2">
      <c r="A126" s="8"/>
      <c r="B126" s="7"/>
      <c r="C126" s="7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9"/>
      <c r="O126" s="9"/>
      <c r="P126" s="9"/>
      <c r="Q126" s="9"/>
      <c r="R126" s="9"/>
      <c r="S126" s="7"/>
    </row>
    <row r="127" spans="1:19" x14ac:dyDescent="0.2">
      <c r="A127" s="8"/>
      <c r="B127" s="7"/>
      <c r="C127" s="7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9"/>
      <c r="O127" s="9"/>
      <c r="P127" s="9"/>
      <c r="Q127" s="9"/>
      <c r="R127" s="9"/>
      <c r="S127" s="7"/>
    </row>
    <row r="128" spans="1:19" x14ac:dyDescent="0.2">
      <c r="A128" s="8"/>
      <c r="C128" s="7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9"/>
      <c r="O128" s="9"/>
      <c r="P128" s="9"/>
      <c r="Q128" s="9"/>
      <c r="R128" s="9"/>
      <c r="S128" s="7"/>
    </row>
    <row r="129" spans="1:19" x14ac:dyDescent="0.2">
      <c r="A129" s="8"/>
      <c r="B129" s="7"/>
      <c r="C129" s="7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9"/>
      <c r="O129" s="9"/>
      <c r="P129" s="9"/>
      <c r="Q129" s="9"/>
      <c r="R129" s="9"/>
      <c r="S129" s="7"/>
    </row>
    <row r="130" spans="1:19" x14ac:dyDescent="0.2">
      <c r="A130" s="8"/>
      <c r="B130" s="7"/>
      <c r="C130" s="7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9"/>
      <c r="O130" s="9"/>
      <c r="P130" s="9"/>
      <c r="Q130" s="9"/>
      <c r="R130" s="9"/>
      <c r="S130" s="7"/>
    </row>
    <row r="131" spans="1:19" x14ac:dyDescent="0.2">
      <c r="A131" s="8"/>
      <c r="B131" s="7"/>
      <c r="C131" s="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9"/>
      <c r="O131" s="9"/>
      <c r="P131" s="9"/>
      <c r="Q131" s="9"/>
      <c r="R131" s="9"/>
      <c r="S131" s="7"/>
    </row>
    <row r="132" spans="1:19" x14ac:dyDescent="0.2">
      <c r="A132" s="8"/>
      <c r="B132" s="7"/>
      <c r="C132" s="7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9"/>
      <c r="O132" s="9"/>
      <c r="P132" s="9"/>
      <c r="Q132" s="9"/>
      <c r="R132" s="9"/>
      <c r="S132" s="7"/>
    </row>
    <row r="133" spans="1:19" x14ac:dyDescent="0.2">
      <c r="A133" s="8"/>
      <c r="B133" s="7"/>
      <c r="C133" s="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9"/>
      <c r="O133" s="9"/>
      <c r="P133" s="9"/>
      <c r="Q133" s="9"/>
      <c r="R133" s="9"/>
      <c r="S133" s="7"/>
    </row>
    <row r="134" spans="1:19" x14ac:dyDescent="0.2">
      <c r="A134" s="8"/>
      <c r="B134" s="7"/>
      <c r="C134" s="7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9"/>
      <c r="O134" s="9"/>
      <c r="P134" s="9"/>
      <c r="Q134" s="9"/>
      <c r="R134" s="9"/>
      <c r="S134" s="7"/>
    </row>
    <row r="135" spans="1:19" x14ac:dyDescent="0.2">
      <c r="A135" s="8"/>
      <c r="B135" s="7"/>
      <c r="C135" s="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9"/>
      <c r="O135" s="9"/>
      <c r="P135" s="9"/>
      <c r="Q135" s="9"/>
      <c r="R135" s="9"/>
      <c r="S135" s="7"/>
    </row>
    <row r="136" spans="1:19" x14ac:dyDescent="0.2">
      <c r="A136" s="8"/>
      <c r="B136" s="7"/>
      <c r="C136" s="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9"/>
      <c r="O136" s="9"/>
      <c r="P136" s="9"/>
      <c r="Q136" s="9"/>
      <c r="R136" s="9"/>
      <c r="S136" s="7"/>
    </row>
    <row r="137" spans="1:19" x14ac:dyDescent="0.2">
      <c r="A137" s="8"/>
      <c r="B137" s="7"/>
      <c r="C137" s="7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9"/>
      <c r="O137" s="9"/>
      <c r="P137" s="9"/>
      <c r="Q137" s="9"/>
      <c r="R137" s="9"/>
      <c r="S137" s="7"/>
    </row>
    <row r="138" spans="1:19" x14ac:dyDescent="0.2">
      <c r="A138" s="8"/>
      <c r="B138" s="7"/>
      <c r="C138" s="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9"/>
      <c r="O138" s="9"/>
      <c r="P138" s="9"/>
      <c r="Q138" s="9"/>
      <c r="R138" s="9"/>
      <c r="S138" s="7"/>
    </row>
    <row r="139" spans="1:19" x14ac:dyDescent="0.2">
      <c r="A139" s="8"/>
      <c r="B139" s="7"/>
      <c r="C139" s="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9"/>
      <c r="O139" s="9"/>
      <c r="P139" s="9"/>
      <c r="Q139" s="9"/>
      <c r="R139" s="9"/>
      <c r="S139" s="7"/>
    </row>
    <row r="140" spans="1:19" x14ac:dyDescent="0.2">
      <c r="A140" s="8"/>
      <c r="B140" s="7"/>
      <c r="C140" s="7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9"/>
      <c r="O140" s="9"/>
      <c r="P140" s="9"/>
      <c r="Q140" s="9"/>
      <c r="R140" s="9"/>
      <c r="S140" s="7"/>
    </row>
    <row r="141" spans="1:19" x14ac:dyDescent="0.2">
      <c r="A141" s="8"/>
      <c r="B141" s="7"/>
      <c r="C141" s="7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9"/>
      <c r="O141" s="9"/>
      <c r="P141" s="9"/>
      <c r="Q141" s="9"/>
      <c r="R141" s="9"/>
      <c r="S141" s="7"/>
    </row>
    <row r="142" spans="1:19" x14ac:dyDescent="0.2">
      <c r="A142" s="8"/>
      <c r="B142" s="7"/>
      <c r="C142" s="7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9"/>
      <c r="O142" s="9"/>
      <c r="P142" s="9"/>
      <c r="Q142" s="9"/>
      <c r="R142" s="9"/>
      <c r="S142" s="7"/>
    </row>
    <row r="143" spans="1:19" x14ac:dyDescent="0.2">
      <c r="A143" s="8"/>
      <c r="B143" s="7"/>
      <c r="C143" s="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9"/>
      <c r="O143" s="9"/>
      <c r="P143" s="9"/>
      <c r="Q143" s="9"/>
      <c r="R143" s="9"/>
      <c r="S143" s="7"/>
    </row>
    <row r="144" spans="1:19" x14ac:dyDescent="0.2">
      <c r="A144" s="8"/>
      <c r="B144" s="7"/>
      <c r="C144" s="7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9"/>
      <c r="O144" s="9"/>
      <c r="P144" s="9"/>
      <c r="Q144" s="9"/>
      <c r="R144" s="9"/>
      <c r="S144" s="7"/>
    </row>
    <row r="145" spans="1:19" x14ac:dyDescent="0.2">
      <c r="A145" s="8"/>
      <c r="B145" s="7"/>
      <c r="C145" s="7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9"/>
      <c r="O145" s="9"/>
      <c r="P145" s="9"/>
      <c r="Q145" s="9"/>
      <c r="R145" s="9"/>
      <c r="S145" s="7"/>
    </row>
    <row r="146" spans="1:19" x14ac:dyDescent="0.2">
      <c r="A146" s="8"/>
      <c r="B146" s="7"/>
      <c r="C146" s="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9"/>
      <c r="O146" s="9"/>
      <c r="P146" s="9"/>
      <c r="Q146" s="9"/>
      <c r="R146" s="9"/>
      <c r="S146" s="7"/>
    </row>
    <row r="147" spans="1:19" x14ac:dyDescent="0.2">
      <c r="A147" s="8"/>
      <c r="B147" s="7"/>
      <c r="C147" s="7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9"/>
      <c r="O147" s="9"/>
      <c r="P147" s="9"/>
      <c r="Q147" s="9"/>
      <c r="R147" s="9"/>
      <c r="S147" s="7"/>
    </row>
    <row r="148" spans="1:19" x14ac:dyDescent="0.2">
      <c r="A148" s="8"/>
      <c r="B148" s="7"/>
      <c r="C148" s="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9"/>
      <c r="O148" s="9"/>
      <c r="P148" s="9"/>
      <c r="Q148" s="9"/>
      <c r="R148" s="9"/>
      <c r="S148" s="7"/>
    </row>
    <row r="149" spans="1:19" x14ac:dyDescent="0.2">
      <c r="A149" s="8"/>
      <c r="B149" s="7"/>
      <c r="C149" s="7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9"/>
      <c r="O149" s="9"/>
      <c r="P149" s="9"/>
      <c r="Q149" s="9"/>
      <c r="R149" s="9"/>
      <c r="S149" s="7"/>
    </row>
    <row r="150" spans="1:19" x14ac:dyDescent="0.2">
      <c r="A150" s="8"/>
      <c r="B150" s="7"/>
      <c r="C150" s="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9"/>
      <c r="O150" s="9"/>
      <c r="P150" s="9"/>
      <c r="Q150" s="9"/>
      <c r="R150" s="9"/>
      <c r="S150" s="7"/>
    </row>
    <row r="151" spans="1:19" x14ac:dyDescent="0.2">
      <c r="A151" s="8"/>
      <c r="B151" s="7"/>
      <c r="C151" s="7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9"/>
      <c r="O151" s="9"/>
      <c r="P151" s="9"/>
      <c r="Q151" s="9"/>
      <c r="R151" s="9"/>
      <c r="S151" s="7"/>
    </row>
    <row r="152" spans="1:19" x14ac:dyDescent="0.2">
      <c r="A152" s="8"/>
      <c r="B152" s="7"/>
      <c r="C152" s="7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9"/>
      <c r="O152" s="9"/>
      <c r="P152" s="9"/>
      <c r="Q152" s="9"/>
      <c r="R152" s="9"/>
      <c r="S152" s="7"/>
    </row>
    <row r="153" spans="1:19" x14ac:dyDescent="0.2">
      <c r="A153" s="8"/>
      <c r="B153" s="7"/>
      <c r="C153" s="7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9"/>
      <c r="O153" s="9"/>
      <c r="P153" s="9"/>
      <c r="Q153" s="9"/>
      <c r="R153" s="9"/>
      <c r="S153" s="7"/>
    </row>
    <row r="154" spans="1:19" x14ac:dyDescent="0.2">
      <c r="A154" s="8"/>
      <c r="B154" s="7"/>
      <c r="C154" s="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9"/>
      <c r="O154" s="9"/>
      <c r="P154" s="9"/>
      <c r="Q154" s="9"/>
      <c r="R154" s="9"/>
      <c r="S154" s="7"/>
    </row>
    <row r="155" spans="1:19" x14ac:dyDescent="0.2">
      <c r="A155" s="8"/>
      <c r="B155" s="7"/>
      <c r="C155" s="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9"/>
      <c r="O155" s="9"/>
      <c r="P155" s="9"/>
      <c r="Q155" s="9"/>
      <c r="R155" s="9"/>
      <c r="S155" s="7"/>
    </row>
    <row r="156" spans="1:19" x14ac:dyDescent="0.2">
      <c r="A156" s="8"/>
      <c r="B156" s="7"/>
      <c r="C156" s="7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9"/>
      <c r="O156" s="9"/>
      <c r="P156" s="9"/>
      <c r="Q156" s="9"/>
      <c r="R156" s="9"/>
      <c r="S156" s="7"/>
    </row>
    <row r="157" spans="1:19" x14ac:dyDescent="0.2">
      <c r="A157" s="8"/>
      <c r="B157" s="7"/>
      <c r="C157" s="7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9"/>
      <c r="O157" s="9"/>
      <c r="P157" s="9"/>
      <c r="Q157" s="9"/>
      <c r="R157" s="9"/>
      <c r="S157" s="7"/>
    </row>
    <row r="158" spans="1:19" x14ac:dyDescent="0.2">
      <c r="A158" s="8"/>
      <c r="B158" s="7"/>
      <c r="C158" s="7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9"/>
      <c r="O158" s="9"/>
      <c r="P158" s="9"/>
      <c r="Q158" s="9"/>
      <c r="R158" s="9"/>
      <c r="S158" s="7"/>
    </row>
    <row r="159" spans="1:19" x14ac:dyDescent="0.2">
      <c r="A159" s="8"/>
      <c r="B159" s="7"/>
      <c r="C159" s="7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9"/>
      <c r="O159" s="9"/>
      <c r="P159" s="9"/>
      <c r="Q159" s="9"/>
      <c r="R159" s="9"/>
      <c r="S159" s="7"/>
    </row>
    <row r="160" spans="1:19" x14ac:dyDescent="0.2">
      <c r="A160" s="8"/>
      <c r="B160" s="7"/>
      <c r="C160" s="7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9"/>
      <c r="O160" s="9"/>
      <c r="P160" s="9"/>
      <c r="Q160" s="9"/>
      <c r="R160" s="9"/>
      <c r="S160" s="7"/>
    </row>
    <row r="161" spans="1:19" x14ac:dyDescent="0.2">
      <c r="A161" s="8"/>
      <c r="B161" s="7"/>
      <c r="C161" s="7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9"/>
      <c r="O161" s="9"/>
      <c r="P161" s="9"/>
      <c r="Q161" s="9"/>
      <c r="R161" s="9"/>
      <c r="S161" s="7"/>
    </row>
    <row r="162" spans="1:19" x14ac:dyDescent="0.2">
      <c r="A162" s="8"/>
      <c r="B162" s="7"/>
      <c r="C162" s="7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9"/>
      <c r="O162" s="9"/>
      <c r="P162" s="9"/>
      <c r="Q162" s="9"/>
      <c r="R162" s="9"/>
      <c r="S162" s="7"/>
    </row>
    <row r="163" spans="1:19" x14ac:dyDescent="0.2">
      <c r="A163" s="8"/>
      <c r="B163" s="7"/>
      <c r="C163" s="7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9"/>
      <c r="O163" s="9"/>
      <c r="P163" s="9"/>
      <c r="Q163" s="9"/>
      <c r="R163" s="9"/>
      <c r="S163" s="7"/>
    </row>
    <row r="164" spans="1:19" x14ac:dyDescent="0.2">
      <c r="A164" s="8"/>
      <c r="B164" s="7"/>
      <c r="C164" s="7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9"/>
      <c r="O164" s="9"/>
      <c r="P164" s="9"/>
      <c r="Q164" s="9"/>
      <c r="R164" s="9"/>
      <c r="S164" s="7"/>
    </row>
    <row r="165" spans="1:19" x14ac:dyDescent="0.2">
      <c r="A165" s="8"/>
      <c r="B165" s="7"/>
      <c r="C165" s="7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9"/>
      <c r="O165" s="9"/>
      <c r="P165" s="9"/>
      <c r="Q165" s="9"/>
      <c r="R165" s="9"/>
      <c r="S165" s="7"/>
    </row>
    <row r="166" spans="1:19" x14ac:dyDescent="0.2">
      <c r="A166" s="8"/>
      <c r="B166" s="7"/>
      <c r="C166" s="7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9"/>
      <c r="O166" s="9"/>
      <c r="P166" s="9"/>
      <c r="Q166" s="9"/>
      <c r="R166" s="9"/>
      <c r="S166" s="7"/>
    </row>
    <row r="167" spans="1:19" x14ac:dyDescent="0.2">
      <c r="A167" s="8"/>
      <c r="B167" s="7"/>
      <c r="C167" s="7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9"/>
      <c r="O167" s="9"/>
      <c r="P167" s="9"/>
      <c r="Q167" s="9"/>
      <c r="R167" s="9"/>
      <c r="S167" s="7"/>
    </row>
    <row r="168" spans="1:19" x14ac:dyDescent="0.2">
      <c r="A168" s="8"/>
      <c r="B168" s="7"/>
      <c r="C168" s="7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9"/>
      <c r="O168" s="9"/>
      <c r="P168" s="9"/>
      <c r="Q168" s="9"/>
      <c r="R168" s="9"/>
      <c r="S168" s="7"/>
    </row>
    <row r="169" spans="1:19" x14ac:dyDescent="0.2">
      <c r="A169" s="8"/>
      <c r="B169" s="7"/>
      <c r="C169" s="7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9"/>
      <c r="O169" s="9"/>
      <c r="P169" s="9"/>
      <c r="Q169" s="9"/>
      <c r="R169" s="9"/>
      <c r="S169" s="7"/>
    </row>
    <row r="170" spans="1:19" x14ac:dyDescent="0.2">
      <c r="A170" s="8"/>
      <c r="B170" s="7"/>
      <c r="C170" s="7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9"/>
      <c r="O170" s="9"/>
      <c r="P170" s="9"/>
      <c r="Q170" s="9"/>
      <c r="R170" s="9"/>
      <c r="S170" s="7"/>
    </row>
    <row r="171" spans="1:19" x14ac:dyDescent="0.2">
      <c r="A171" s="8"/>
      <c r="B171" s="7"/>
      <c r="C171" s="7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9"/>
      <c r="O171" s="9"/>
      <c r="P171" s="9"/>
      <c r="Q171" s="9"/>
      <c r="R171" s="9"/>
      <c r="S171" s="7"/>
    </row>
    <row r="172" spans="1:19" x14ac:dyDescent="0.2">
      <c r="A172" s="8"/>
      <c r="B172" s="7"/>
      <c r="C172" s="7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9"/>
      <c r="O172" s="9"/>
      <c r="P172" s="9"/>
      <c r="Q172" s="9"/>
      <c r="R172" s="9"/>
      <c r="S172" s="7"/>
    </row>
    <row r="173" spans="1:19" x14ac:dyDescent="0.2">
      <c r="A173" s="8"/>
      <c r="B173" s="7"/>
      <c r="C173" s="7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9"/>
      <c r="O173" s="9"/>
      <c r="P173" s="9"/>
      <c r="Q173" s="9"/>
      <c r="R173" s="9"/>
      <c r="S173" s="7"/>
    </row>
    <row r="174" spans="1:19" x14ac:dyDescent="0.2">
      <c r="A174" s="8"/>
      <c r="B174" s="7"/>
      <c r="C174" s="7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9"/>
      <c r="O174" s="9"/>
      <c r="P174" s="9"/>
      <c r="Q174" s="9"/>
      <c r="R174" s="9"/>
      <c r="S174" s="7"/>
    </row>
    <row r="175" spans="1:19" x14ac:dyDescent="0.2">
      <c r="A175" s="8"/>
      <c r="B175" s="7"/>
      <c r="C175" s="7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9"/>
      <c r="O175" s="9"/>
      <c r="P175" s="9"/>
      <c r="Q175" s="9"/>
      <c r="R175" s="9"/>
      <c r="S175" s="7"/>
    </row>
    <row r="176" spans="1:19" x14ac:dyDescent="0.2">
      <c r="A176" s="8"/>
      <c r="B176" s="7"/>
      <c r="C176" s="7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9"/>
      <c r="O176" s="9"/>
      <c r="P176" s="9"/>
      <c r="Q176" s="9"/>
      <c r="R176" s="9"/>
      <c r="S176" s="7"/>
    </row>
    <row r="177" spans="1:19" x14ac:dyDescent="0.2">
      <c r="A177" s="8"/>
      <c r="B177" s="7"/>
      <c r="C177" s="7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9"/>
      <c r="O177" s="9"/>
      <c r="P177" s="9"/>
      <c r="Q177" s="9"/>
      <c r="R177" s="9"/>
      <c r="S177" s="7"/>
    </row>
    <row r="178" spans="1:19" x14ac:dyDescent="0.2">
      <c r="A178" s="8"/>
      <c r="B178" s="7"/>
      <c r="C178" s="7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9"/>
      <c r="O178" s="9"/>
      <c r="P178" s="9"/>
      <c r="Q178" s="9"/>
      <c r="R178" s="9"/>
      <c r="S178" s="7"/>
    </row>
    <row r="179" spans="1:19" x14ac:dyDescent="0.2">
      <c r="A179" s="8"/>
      <c r="B179" s="7"/>
      <c r="C179" s="7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9"/>
      <c r="O179" s="9"/>
      <c r="P179" s="9"/>
      <c r="Q179" s="9"/>
      <c r="R179" s="9"/>
      <c r="S179" s="7"/>
    </row>
    <row r="180" spans="1:19" x14ac:dyDescent="0.2">
      <c r="A180" s="8"/>
      <c r="B180" s="7"/>
      <c r="C180" s="7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9"/>
      <c r="O180" s="9"/>
      <c r="P180" s="9"/>
      <c r="Q180" s="9"/>
      <c r="R180" s="9"/>
      <c r="S180" s="7"/>
    </row>
    <row r="181" spans="1:19" x14ac:dyDescent="0.2">
      <c r="A181" s="8"/>
      <c r="B181" s="7"/>
      <c r="C181" s="7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9"/>
      <c r="O181" s="9"/>
      <c r="P181" s="9"/>
      <c r="Q181" s="9"/>
      <c r="R181" s="9"/>
      <c r="S181" s="7"/>
    </row>
    <row r="182" spans="1:19" x14ac:dyDescent="0.2">
      <c r="A182" s="8"/>
      <c r="B182" s="7"/>
      <c r="C182" s="7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9"/>
      <c r="O182" s="9"/>
      <c r="P182" s="9"/>
      <c r="Q182" s="9"/>
      <c r="R182" s="9"/>
      <c r="S182" s="7"/>
    </row>
    <row r="183" spans="1:19" x14ac:dyDescent="0.2">
      <c r="A183" s="8"/>
      <c r="B183" s="7"/>
      <c r="C183" s="7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9"/>
      <c r="O183" s="9"/>
      <c r="P183" s="9"/>
      <c r="Q183" s="9"/>
      <c r="R183" s="9"/>
      <c r="S183" s="7"/>
    </row>
    <row r="184" spans="1:19" x14ac:dyDescent="0.2">
      <c r="A184" s="8"/>
      <c r="B184" s="7"/>
      <c r="C184" s="7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9"/>
      <c r="O184" s="9"/>
      <c r="P184" s="9"/>
      <c r="Q184" s="9"/>
      <c r="R184" s="9"/>
      <c r="S184" s="7"/>
    </row>
    <row r="185" spans="1:19" x14ac:dyDescent="0.2">
      <c r="A185" s="8"/>
      <c r="B185" s="7"/>
      <c r="C185" s="7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9"/>
      <c r="O185" s="9"/>
      <c r="P185" s="9"/>
      <c r="Q185" s="9"/>
      <c r="R185" s="9"/>
      <c r="S185" s="7"/>
    </row>
    <row r="186" spans="1:19" x14ac:dyDescent="0.2">
      <c r="A186" s="8"/>
      <c r="B186" s="7"/>
      <c r="C186" s="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9"/>
      <c r="O186" s="9"/>
      <c r="P186" s="9"/>
      <c r="Q186" s="9"/>
      <c r="R186" s="9"/>
      <c r="S186" s="7"/>
    </row>
    <row r="187" spans="1:19" x14ac:dyDescent="0.2">
      <c r="A187" s="8"/>
      <c r="B187" s="7"/>
      <c r="C187" s="7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9"/>
      <c r="O187" s="9"/>
      <c r="P187" s="9"/>
      <c r="Q187" s="9"/>
      <c r="R187" s="9"/>
      <c r="S187" s="7"/>
    </row>
    <row r="188" spans="1:19" x14ac:dyDescent="0.2">
      <c r="A188" s="8"/>
      <c r="B188" s="7"/>
      <c r="C188" s="7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9"/>
      <c r="O188" s="9"/>
      <c r="P188" s="9"/>
      <c r="Q188" s="9"/>
      <c r="R188" s="9"/>
      <c r="S188" s="7"/>
    </row>
    <row r="189" spans="1:19" x14ac:dyDescent="0.2">
      <c r="A189" s="8"/>
      <c r="B189" s="7"/>
      <c r="C189" s="7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9"/>
      <c r="O189" s="9"/>
      <c r="P189" s="9"/>
      <c r="Q189" s="9"/>
      <c r="R189" s="9"/>
      <c r="S189" s="7"/>
    </row>
    <row r="190" spans="1:19" x14ac:dyDescent="0.2">
      <c r="A190" s="8"/>
      <c r="B190" s="7"/>
      <c r="C190" s="7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9"/>
      <c r="O190" s="9"/>
      <c r="P190" s="9"/>
      <c r="Q190" s="9"/>
      <c r="R190" s="9"/>
      <c r="S190" s="7"/>
    </row>
    <row r="191" spans="1:19" x14ac:dyDescent="0.2">
      <c r="A191" s="8"/>
      <c r="B191" s="7"/>
      <c r="C191" s="7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9"/>
      <c r="O191" s="9"/>
      <c r="P191" s="9"/>
      <c r="Q191" s="9"/>
      <c r="R191" s="9"/>
      <c r="S191" s="7"/>
    </row>
    <row r="192" spans="1:19" x14ac:dyDescent="0.2">
      <c r="A192" s="8"/>
      <c r="B192" s="7"/>
      <c r="C192" s="7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9"/>
      <c r="O192" s="9"/>
      <c r="P192" s="9"/>
      <c r="Q192" s="9"/>
      <c r="R192" s="9"/>
      <c r="S192" s="7"/>
    </row>
    <row r="193" spans="1:19" x14ac:dyDescent="0.2">
      <c r="A193" s="8"/>
      <c r="B193" s="7"/>
      <c r="C193" s="7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9"/>
      <c r="O193" s="9"/>
      <c r="P193" s="9"/>
      <c r="Q193" s="9"/>
      <c r="R193" s="9"/>
      <c r="S193" s="7"/>
    </row>
    <row r="194" spans="1:19" x14ac:dyDescent="0.2">
      <c r="A194" s="8"/>
      <c r="B194" s="7"/>
      <c r="C194" s="7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9"/>
      <c r="O194" s="9"/>
      <c r="P194" s="9"/>
      <c r="Q194" s="9"/>
      <c r="R194" s="9"/>
      <c r="S194" s="7"/>
    </row>
    <row r="195" spans="1:19" x14ac:dyDescent="0.2">
      <c r="A195" s="8"/>
      <c r="B195" s="7"/>
      <c r="C195" s="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9"/>
      <c r="O195" s="9"/>
      <c r="P195" s="9"/>
      <c r="Q195" s="9"/>
      <c r="R195" s="9"/>
      <c r="S195" s="7"/>
    </row>
    <row r="196" spans="1:19" x14ac:dyDescent="0.2">
      <c r="A196" s="8"/>
      <c r="B196" s="7"/>
      <c r="C196" s="7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9"/>
      <c r="O196" s="9"/>
      <c r="P196" s="9"/>
      <c r="Q196" s="9"/>
      <c r="R196" s="9"/>
      <c r="S196" s="7"/>
    </row>
    <row r="197" spans="1:19" x14ac:dyDescent="0.2">
      <c r="A197" s="8"/>
      <c r="B197" s="7"/>
      <c r="C197" s="7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9"/>
      <c r="O197" s="9"/>
      <c r="P197" s="9"/>
      <c r="Q197" s="9"/>
      <c r="R197" s="9"/>
      <c r="S197" s="7"/>
    </row>
    <row r="198" spans="1:19" x14ac:dyDescent="0.2">
      <c r="A198" s="8"/>
      <c r="B198" s="7"/>
      <c r="C198" s="7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9"/>
      <c r="O198" s="9"/>
      <c r="P198" s="9"/>
      <c r="Q198" s="9"/>
      <c r="R198" s="9"/>
      <c r="S198" s="7"/>
    </row>
    <row r="199" spans="1:19" x14ac:dyDescent="0.2">
      <c r="A199" s="8"/>
      <c r="B199" s="7"/>
      <c r="C199" s="7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9"/>
      <c r="O199" s="9"/>
      <c r="P199" s="9"/>
      <c r="Q199" s="9"/>
      <c r="R199" s="9"/>
      <c r="S199" s="7"/>
    </row>
    <row r="200" spans="1:19" x14ac:dyDescent="0.2">
      <c r="A200" s="8"/>
      <c r="B200" s="7"/>
      <c r="C200" s="7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9"/>
      <c r="O200" s="9"/>
      <c r="P200" s="9"/>
      <c r="Q200" s="9"/>
      <c r="R200" s="9"/>
      <c r="S200" s="7"/>
    </row>
    <row r="201" spans="1:19" x14ac:dyDescent="0.2">
      <c r="A201" s="8"/>
      <c r="B201" s="7"/>
      <c r="C201" s="7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9"/>
      <c r="O201" s="9"/>
      <c r="P201" s="9"/>
      <c r="Q201" s="9"/>
      <c r="R201" s="9"/>
      <c r="S201" s="7"/>
    </row>
    <row r="202" spans="1:19" x14ac:dyDescent="0.2">
      <c r="A202" s="8"/>
      <c r="B202" s="7"/>
      <c r="C202" s="7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9"/>
      <c r="O202" s="9"/>
      <c r="P202" s="9"/>
      <c r="Q202" s="9"/>
      <c r="R202" s="9"/>
      <c r="S202" s="7"/>
    </row>
    <row r="203" spans="1:19" x14ac:dyDescent="0.2">
      <c r="A203" s="8"/>
      <c r="B203" s="7"/>
      <c r="C203" s="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9"/>
      <c r="O203" s="9"/>
      <c r="P203" s="9"/>
      <c r="Q203" s="9"/>
      <c r="R203" s="9"/>
      <c r="S203" s="7"/>
    </row>
    <row r="204" spans="1:19" x14ac:dyDescent="0.2">
      <c r="A204" s="8"/>
      <c r="B204" s="7"/>
      <c r="C204" s="7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9"/>
      <c r="O204" s="9"/>
      <c r="P204" s="9"/>
      <c r="Q204" s="9"/>
      <c r="R204" s="9"/>
      <c r="S204" s="7"/>
    </row>
    <row r="205" spans="1:19" x14ac:dyDescent="0.2">
      <c r="A205" s="8"/>
      <c r="B205" s="7"/>
      <c r="C205" s="7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9"/>
      <c r="O205" s="9"/>
      <c r="P205" s="9"/>
      <c r="Q205" s="9"/>
      <c r="R205" s="9"/>
      <c r="S205" s="7"/>
    </row>
    <row r="206" spans="1:19" x14ac:dyDescent="0.2">
      <c r="A206" s="8"/>
      <c r="B206" s="7"/>
      <c r="C206" s="7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9"/>
      <c r="O206" s="9"/>
      <c r="P206" s="9"/>
      <c r="Q206" s="9"/>
      <c r="R206" s="9"/>
      <c r="S206" s="7"/>
    </row>
    <row r="207" spans="1:19" x14ac:dyDescent="0.2">
      <c r="A207" s="8"/>
      <c r="B207" s="7"/>
      <c r="C207" s="7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9"/>
      <c r="O207" s="9"/>
      <c r="P207" s="9"/>
      <c r="Q207" s="9"/>
      <c r="R207" s="9"/>
      <c r="S207" s="7"/>
    </row>
    <row r="208" spans="1:19" x14ac:dyDescent="0.2">
      <c r="A208" s="8"/>
      <c r="B208" s="7"/>
      <c r="C208" s="7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9"/>
      <c r="O208" s="9"/>
      <c r="P208" s="9"/>
      <c r="Q208" s="9"/>
      <c r="R208" s="9"/>
      <c r="S208" s="7"/>
    </row>
    <row r="209" spans="1:19" x14ac:dyDescent="0.2">
      <c r="A209" s="8"/>
      <c r="B209" s="7"/>
      <c r="C209" s="7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9"/>
      <c r="O209" s="9"/>
      <c r="P209" s="9"/>
      <c r="Q209" s="9"/>
      <c r="R209" s="9"/>
      <c r="S209" s="7"/>
    </row>
    <row r="210" spans="1:19" x14ac:dyDescent="0.2">
      <c r="A210" s="8"/>
      <c r="B210" s="7"/>
      <c r="C210" s="7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9"/>
      <c r="O210" s="9"/>
      <c r="P210" s="9"/>
      <c r="Q210" s="9"/>
      <c r="R210" s="9"/>
      <c r="S210" s="7"/>
    </row>
    <row r="211" spans="1:19" x14ac:dyDescent="0.2">
      <c r="A211" s="8"/>
      <c r="B211" s="7"/>
      <c r="C211" s="7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9"/>
      <c r="O211" s="9"/>
      <c r="P211" s="9"/>
      <c r="Q211" s="9"/>
      <c r="R211" s="9"/>
      <c r="S211" s="7"/>
    </row>
    <row r="212" spans="1:19" x14ac:dyDescent="0.2">
      <c r="A212" s="8"/>
      <c r="B212" s="7"/>
      <c r="C212" s="7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9"/>
      <c r="O212" s="9"/>
      <c r="P212" s="9"/>
      <c r="Q212" s="9"/>
      <c r="R212" s="9"/>
      <c r="S212" s="7"/>
    </row>
    <row r="213" spans="1:19" x14ac:dyDescent="0.2">
      <c r="A213" s="8"/>
      <c r="B213" s="7"/>
      <c r="C213" s="7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9"/>
      <c r="O213" s="9"/>
      <c r="P213" s="9"/>
      <c r="Q213" s="9"/>
      <c r="R213" s="9"/>
      <c r="S213" s="7"/>
    </row>
    <row r="214" spans="1:19" x14ac:dyDescent="0.2">
      <c r="A214" s="8"/>
      <c r="B214" s="7"/>
      <c r="C214" s="7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9"/>
      <c r="O214" s="9"/>
      <c r="P214" s="9"/>
      <c r="Q214" s="9"/>
      <c r="R214" s="9"/>
      <c r="S214" s="7"/>
    </row>
    <row r="215" spans="1:19" x14ac:dyDescent="0.2">
      <c r="A215" s="8"/>
      <c r="B215" s="7"/>
      <c r="C215" s="7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9"/>
      <c r="O215" s="9"/>
      <c r="P215" s="9"/>
      <c r="Q215" s="9"/>
      <c r="R215" s="9"/>
      <c r="S215" s="7"/>
    </row>
    <row r="216" spans="1:19" x14ac:dyDescent="0.2">
      <c r="A216" s="8"/>
      <c r="B216" s="7"/>
      <c r="C216" s="7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9"/>
      <c r="O216" s="9"/>
      <c r="P216" s="9"/>
      <c r="Q216" s="9"/>
      <c r="R216" s="9"/>
      <c r="S216" s="7"/>
    </row>
    <row r="217" spans="1:19" x14ac:dyDescent="0.2">
      <c r="A217" s="8"/>
      <c r="B217" s="7"/>
      <c r="C217" s="7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9"/>
      <c r="O217" s="9"/>
      <c r="P217" s="9"/>
      <c r="Q217" s="9"/>
      <c r="R217" s="9"/>
      <c r="S217" s="7"/>
    </row>
    <row r="218" spans="1:19" x14ac:dyDescent="0.2">
      <c r="A218" s="8"/>
      <c r="B218" s="7"/>
      <c r="C218" s="7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9"/>
      <c r="O218" s="9"/>
      <c r="P218" s="9"/>
      <c r="Q218" s="9"/>
      <c r="R218" s="9"/>
      <c r="S218" s="7"/>
    </row>
    <row r="219" spans="1:19" x14ac:dyDescent="0.2">
      <c r="A219" s="8"/>
      <c r="B219" s="7"/>
      <c r="C219" s="7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9"/>
      <c r="O219" s="9"/>
      <c r="P219" s="9"/>
      <c r="Q219" s="9"/>
      <c r="R219" s="9"/>
      <c r="S219" s="7"/>
    </row>
    <row r="220" spans="1:19" x14ac:dyDescent="0.2">
      <c r="A220" s="8"/>
      <c r="B220" s="7"/>
      <c r="C220" s="7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9"/>
      <c r="O220" s="9"/>
      <c r="P220" s="9"/>
      <c r="Q220" s="9"/>
      <c r="R220" s="9"/>
      <c r="S220" s="7"/>
    </row>
    <row r="221" spans="1:19" x14ac:dyDescent="0.2">
      <c r="A221" s="8"/>
      <c r="B221" s="7"/>
      <c r="C221" s="7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9"/>
      <c r="O221" s="9"/>
      <c r="P221" s="9"/>
      <c r="Q221" s="9"/>
      <c r="R221" s="9"/>
    </row>
    <row r="222" spans="1:19" x14ac:dyDescent="0.2">
      <c r="B222" s="7"/>
      <c r="C222" s="7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9"/>
      <c r="O222" s="9"/>
      <c r="P222" s="9"/>
      <c r="Q222" s="9"/>
      <c r="R222" s="9"/>
    </row>
    <row r="223" spans="1:19" x14ac:dyDescent="0.2">
      <c r="B223" s="7"/>
      <c r="C223" s="7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9"/>
      <c r="O223" s="9"/>
      <c r="P223" s="9"/>
      <c r="Q223" s="9"/>
      <c r="R223" s="9"/>
    </row>
  </sheetData>
  <mergeCells count="3">
    <mergeCell ref="L4:N4"/>
    <mergeCell ref="L3:N3"/>
    <mergeCell ref="L2:N2"/>
  </mergeCells>
  <pageMargins left="0.25" right="0.25" top="0.75" bottom="0.75" header="0.3" footer="0.3"/>
  <pageSetup paperSize="9" scale="76" fitToHeight="0" orientation="landscape" verticalDpi="0" r:id="rId1"/>
  <headerFooter>
    <oddHeader>&amp;L&amp;"Arial"&amp;8&amp;K000000 INTERNAL&amp;1#_x000D_</oddHeader>
  </headerFooter>
  <tableParts count="1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16E5-3AC0-4D0A-A01D-8C62EAD711EF}">
  <sheetPr>
    <pageSetUpPr fitToPage="1"/>
  </sheetPr>
  <dimension ref="A1:F60"/>
  <sheetViews>
    <sheetView zoomScale="120" zoomScaleNormal="120" workbookViewId="0">
      <selection activeCell="F23" sqref="F23"/>
    </sheetView>
  </sheetViews>
  <sheetFormatPr defaultRowHeight="12.75" x14ac:dyDescent="0.2"/>
  <cols>
    <col min="2" max="2" width="68.140625" customWidth="1"/>
    <col min="3" max="3" width="22.42578125" bestFit="1" customWidth="1"/>
    <col min="4" max="4" width="10.28515625" customWidth="1"/>
    <col min="5" max="5" width="21.140625" bestFit="1" customWidth="1"/>
    <col min="6" max="6" width="11.5703125" customWidth="1"/>
  </cols>
  <sheetData>
    <row r="1" spans="1:6" x14ac:dyDescent="0.2">
      <c r="A1" s="28" t="s">
        <v>149</v>
      </c>
      <c r="B1" s="28" t="s">
        <v>1</v>
      </c>
      <c r="C1" s="28" t="s">
        <v>2</v>
      </c>
      <c r="D1" s="28" t="s">
        <v>13</v>
      </c>
      <c r="E1" s="28" t="s">
        <v>150</v>
      </c>
      <c r="F1" s="28" t="s">
        <v>151</v>
      </c>
    </row>
    <row r="2" spans="1:6" x14ac:dyDescent="0.2">
      <c r="A2" s="31">
        <v>1</v>
      </c>
      <c r="B2" s="32" t="s">
        <v>137</v>
      </c>
      <c r="C2" s="32" t="s">
        <v>66</v>
      </c>
      <c r="D2" s="33">
        <v>6.9444444444444447E-4</v>
      </c>
      <c r="E2" s="32" t="s">
        <v>97</v>
      </c>
      <c r="F2" s="32" t="s">
        <v>94</v>
      </c>
    </row>
    <row r="3" spans="1:6" x14ac:dyDescent="0.2">
      <c r="A3" s="32">
        <v>2</v>
      </c>
      <c r="B3" s="32" t="s">
        <v>148</v>
      </c>
      <c r="C3" s="32" t="s">
        <v>152</v>
      </c>
      <c r="D3" s="34">
        <v>1.3888888888888889E-3</v>
      </c>
      <c r="E3" s="32" t="s">
        <v>103</v>
      </c>
      <c r="F3" s="32" t="s">
        <v>96</v>
      </c>
    </row>
    <row r="4" spans="1:6" x14ac:dyDescent="0.2">
      <c r="A4" s="32">
        <v>3</v>
      </c>
      <c r="B4" s="32" t="s">
        <v>117</v>
      </c>
      <c r="C4" s="32" t="s">
        <v>18</v>
      </c>
      <c r="D4" s="33">
        <v>2.0833333333333298E-3</v>
      </c>
      <c r="E4" s="32" t="s">
        <v>113</v>
      </c>
      <c r="F4" s="32" t="s">
        <v>94</v>
      </c>
    </row>
    <row r="5" spans="1:6" x14ac:dyDescent="0.2">
      <c r="A5" s="31">
        <v>4</v>
      </c>
      <c r="B5" s="32" t="s">
        <v>36</v>
      </c>
      <c r="C5" s="32" t="s">
        <v>18</v>
      </c>
      <c r="D5" s="34">
        <v>2.7777777777777701E-3</v>
      </c>
      <c r="E5" s="32" t="s">
        <v>105</v>
      </c>
      <c r="F5" s="32" t="s">
        <v>96</v>
      </c>
    </row>
    <row r="6" spans="1:6" x14ac:dyDescent="0.2">
      <c r="A6" s="32">
        <v>5</v>
      </c>
      <c r="B6" s="32" t="s">
        <v>144</v>
      </c>
      <c r="C6" s="32" t="s">
        <v>145</v>
      </c>
      <c r="D6" s="33">
        <v>3.4722222222222199E-3</v>
      </c>
      <c r="E6" s="32" t="s">
        <v>97</v>
      </c>
      <c r="F6" s="32" t="s">
        <v>94</v>
      </c>
    </row>
    <row r="7" spans="1:6" x14ac:dyDescent="0.2">
      <c r="A7" s="31">
        <v>6</v>
      </c>
      <c r="B7" s="32" t="s">
        <v>93</v>
      </c>
      <c r="C7" s="32" t="s">
        <v>138</v>
      </c>
      <c r="D7" s="34">
        <v>4.1666666666666597E-3</v>
      </c>
      <c r="E7" s="32" t="s">
        <v>107</v>
      </c>
      <c r="F7" s="32" t="s">
        <v>96</v>
      </c>
    </row>
    <row r="8" spans="1:6" x14ac:dyDescent="0.2">
      <c r="A8" s="32">
        <v>7</v>
      </c>
      <c r="B8" s="32" t="s">
        <v>50</v>
      </c>
      <c r="C8" s="32" t="s">
        <v>138</v>
      </c>
      <c r="D8" s="33">
        <v>4.8611111111111103E-3</v>
      </c>
      <c r="E8" s="32" t="s">
        <v>113</v>
      </c>
      <c r="F8" s="32" t="s">
        <v>94</v>
      </c>
    </row>
    <row r="9" spans="1:6" x14ac:dyDescent="0.2">
      <c r="A9" s="32">
        <v>8</v>
      </c>
      <c r="B9" s="32" t="s">
        <v>29</v>
      </c>
      <c r="C9" s="32" t="s">
        <v>66</v>
      </c>
      <c r="D9" s="34">
        <v>5.5555555555555497E-3</v>
      </c>
      <c r="E9" s="32" t="s">
        <v>107</v>
      </c>
      <c r="F9" s="32" t="s">
        <v>96</v>
      </c>
    </row>
    <row r="10" spans="1:6" x14ac:dyDescent="0.2">
      <c r="A10" s="31">
        <v>9</v>
      </c>
      <c r="B10" s="32" t="s">
        <v>119</v>
      </c>
      <c r="C10" s="32" t="s">
        <v>66</v>
      </c>
      <c r="D10" s="33">
        <v>6.2500000000000003E-3</v>
      </c>
      <c r="E10" s="32" t="s">
        <v>113</v>
      </c>
      <c r="F10" s="32" t="s">
        <v>94</v>
      </c>
    </row>
    <row r="11" spans="1:6" x14ac:dyDescent="0.2">
      <c r="A11" s="32">
        <v>10</v>
      </c>
      <c r="B11" s="32" t="s">
        <v>30</v>
      </c>
      <c r="C11" s="32" t="s">
        <v>66</v>
      </c>
      <c r="D11" s="34">
        <v>6.9444444444444397E-3</v>
      </c>
      <c r="E11" s="32" t="s">
        <v>106</v>
      </c>
      <c r="F11" s="32" t="s">
        <v>96</v>
      </c>
    </row>
    <row r="12" spans="1:6" x14ac:dyDescent="0.2">
      <c r="A12" s="31">
        <v>11</v>
      </c>
      <c r="B12" s="32" t="s">
        <v>153</v>
      </c>
      <c r="C12" s="32" t="s">
        <v>18</v>
      </c>
      <c r="D12" s="33">
        <v>7.63888888888888E-3</v>
      </c>
      <c r="E12" s="32" t="s">
        <v>97</v>
      </c>
      <c r="F12" s="32" t="s">
        <v>94</v>
      </c>
    </row>
    <row r="13" spans="1:6" x14ac:dyDescent="0.2">
      <c r="A13" s="32">
        <v>12</v>
      </c>
      <c r="B13" s="32" t="s">
        <v>133</v>
      </c>
      <c r="C13" s="32" t="s">
        <v>66</v>
      </c>
      <c r="D13" s="34">
        <v>8.3333333333333297E-3</v>
      </c>
      <c r="E13" s="32" t="s">
        <v>102</v>
      </c>
      <c r="F13" s="32" t="s">
        <v>96</v>
      </c>
    </row>
    <row r="14" spans="1:6" x14ac:dyDescent="0.2">
      <c r="A14" s="32">
        <v>13</v>
      </c>
      <c r="B14" s="32" t="s">
        <v>136</v>
      </c>
      <c r="C14" s="32" t="s">
        <v>66</v>
      </c>
      <c r="D14" s="33">
        <v>9.02777777777777E-3</v>
      </c>
      <c r="E14" s="32" t="s">
        <v>97</v>
      </c>
      <c r="F14" s="32" t="s">
        <v>94</v>
      </c>
    </row>
    <row r="15" spans="1:6" x14ac:dyDescent="0.2">
      <c r="A15" s="31">
        <v>14</v>
      </c>
      <c r="B15" s="32" t="s">
        <v>127</v>
      </c>
      <c r="C15" s="32" t="s">
        <v>66</v>
      </c>
      <c r="D15" s="34">
        <v>9.7222222222222206E-3</v>
      </c>
      <c r="E15" s="32" t="s">
        <v>104</v>
      </c>
      <c r="F15" s="32" t="s">
        <v>96</v>
      </c>
    </row>
    <row r="16" spans="1:6" x14ac:dyDescent="0.2">
      <c r="A16" s="32">
        <v>15</v>
      </c>
      <c r="B16" s="32" t="s">
        <v>143</v>
      </c>
      <c r="C16" s="32" t="s">
        <v>18</v>
      </c>
      <c r="D16" s="33">
        <v>1.0416666666666701E-2</v>
      </c>
      <c r="E16" s="32" t="s">
        <v>112</v>
      </c>
      <c r="F16" s="32" t="s">
        <v>94</v>
      </c>
    </row>
    <row r="17" spans="1:6" x14ac:dyDescent="0.2">
      <c r="A17" s="31">
        <v>16</v>
      </c>
      <c r="B17" s="32" t="s">
        <v>42</v>
      </c>
      <c r="C17" s="32" t="s">
        <v>66</v>
      </c>
      <c r="D17" s="34">
        <v>1.1111111111111099E-2</v>
      </c>
      <c r="E17" s="32" t="s">
        <v>98</v>
      </c>
      <c r="F17" s="32" t="s">
        <v>96</v>
      </c>
    </row>
    <row r="18" spans="1:6" x14ac:dyDescent="0.2">
      <c r="A18" s="32">
        <v>17</v>
      </c>
      <c r="B18" s="35" t="s">
        <v>87</v>
      </c>
      <c r="C18" s="35" t="s">
        <v>66</v>
      </c>
      <c r="D18" s="33">
        <v>1.18055555555555E-2</v>
      </c>
      <c r="E18" s="35" t="s">
        <v>112</v>
      </c>
      <c r="F18" s="35" t="s">
        <v>94</v>
      </c>
    </row>
    <row r="19" spans="1:6" x14ac:dyDescent="0.2">
      <c r="A19" s="32">
        <v>18</v>
      </c>
      <c r="B19" s="36" t="s">
        <v>130</v>
      </c>
      <c r="C19" s="36" t="s">
        <v>66</v>
      </c>
      <c r="D19" s="34">
        <v>1.2500000000000001E-2</v>
      </c>
      <c r="E19" s="36" t="s">
        <v>103</v>
      </c>
      <c r="F19" s="37" t="s">
        <v>96</v>
      </c>
    </row>
    <row r="20" spans="1:6" x14ac:dyDescent="0.2">
      <c r="A20" s="31">
        <v>19</v>
      </c>
      <c r="B20" s="32" t="s">
        <v>120</v>
      </c>
      <c r="C20" s="32" t="s">
        <v>66</v>
      </c>
      <c r="D20" s="33">
        <v>1.3194444444444399E-2</v>
      </c>
      <c r="E20" s="32" t="s">
        <v>112</v>
      </c>
      <c r="F20" s="32" t="s">
        <v>94</v>
      </c>
    </row>
    <row r="21" spans="1:6" x14ac:dyDescent="0.2">
      <c r="A21" s="32">
        <v>20</v>
      </c>
      <c r="B21" s="32" t="s">
        <v>114</v>
      </c>
      <c r="C21" s="32" t="s">
        <v>115</v>
      </c>
      <c r="D21" s="34">
        <v>1.38888888888888E-2</v>
      </c>
      <c r="E21" s="32" t="s">
        <v>103</v>
      </c>
      <c r="F21" s="32" t="s">
        <v>96</v>
      </c>
    </row>
    <row r="22" spans="1:6" x14ac:dyDescent="0.2">
      <c r="A22" s="31">
        <v>21</v>
      </c>
      <c r="B22" s="32" t="s">
        <v>140</v>
      </c>
      <c r="C22" s="32" t="s">
        <v>138</v>
      </c>
      <c r="D22" s="33">
        <v>1.4583333333333301E-2</v>
      </c>
      <c r="E22" s="32" t="s">
        <v>112</v>
      </c>
      <c r="F22" s="32" t="s">
        <v>94</v>
      </c>
    </row>
    <row r="23" spans="1:6" x14ac:dyDescent="0.2">
      <c r="A23" s="32">
        <v>22</v>
      </c>
      <c r="B23" s="32" t="s">
        <v>116</v>
      </c>
      <c r="C23" s="32" t="s">
        <v>18</v>
      </c>
      <c r="D23" s="34">
        <v>1.5277777777777699E-2</v>
      </c>
      <c r="E23" s="32" t="s">
        <v>111</v>
      </c>
      <c r="F23" s="32" t="s">
        <v>95</v>
      </c>
    </row>
    <row r="24" spans="1:6" x14ac:dyDescent="0.2">
      <c r="A24" s="32">
        <v>23</v>
      </c>
      <c r="B24" s="32" t="s">
        <v>79</v>
      </c>
      <c r="C24" s="32" t="s">
        <v>66</v>
      </c>
      <c r="D24" s="33">
        <v>1.59722222222222E-2</v>
      </c>
      <c r="E24" s="32" t="s">
        <v>103</v>
      </c>
      <c r="F24" s="32" t="s">
        <v>96</v>
      </c>
    </row>
    <row r="25" spans="1:6" x14ac:dyDescent="0.2">
      <c r="A25" s="31">
        <v>24</v>
      </c>
      <c r="B25" s="32" t="s">
        <v>122</v>
      </c>
      <c r="C25" s="32" t="s">
        <v>66</v>
      </c>
      <c r="D25" s="34">
        <v>1.6666666666666601E-2</v>
      </c>
      <c r="E25" s="32" t="s">
        <v>111</v>
      </c>
      <c r="F25" s="32" t="s">
        <v>95</v>
      </c>
    </row>
    <row r="26" spans="1:6" x14ac:dyDescent="0.2">
      <c r="A26" s="32">
        <v>25</v>
      </c>
      <c r="B26" s="32" t="s">
        <v>131</v>
      </c>
      <c r="C26" s="32" t="s">
        <v>66</v>
      </c>
      <c r="D26" s="33">
        <v>1.7361111111111101E-2</v>
      </c>
      <c r="E26" s="32" t="s">
        <v>103</v>
      </c>
      <c r="F26" s="32" t="s">
        <v>96</v>
      </c>
    </row>
    <row r="27" spans="1:6" x14ac:dyDescent="0.2">
      <c r="A27" s="31">
        <v>26</v>
      </c>
      <c r="B27" s="32" t="s">
        <v>123</v>
      </c>
      <c r="C27" s="32" t="s">
        <v>66</v>
      </c>
      <c r="D27" s="34">
        <v>1.8055555555555498E-2</v>
      </c>
      <c r="E27" s="32" t="s">
        <v>111</v>
      </c>
      <c r="F27" s="32" t="s">
        <v>95</v>
      </c>
    </row>
    <row r="28" spans="1:6" x14ac:dyDescent="0.2">
      <c r="A28" s="32">
        <v>27</v>
      </c>
      <c r="B28" s="32" t="s">
        <v>132</v>
      </c>
      <c r="C28" s="32" t="s">
        <v>66</v>
      </c>
      <c r="D28" s="33">
        <v>1.8749999999999999E-2</v>
      </c>
      <c r="E28" s="32" t="s">
        <v>103</v>
      </c>
      <c r="F28" s="32" t="s">
        <v>96</v>
      </c>
    </row>
    <row r="29" spans="1:6" x14ac:dyDescent="0.2">
      <c r="A29" s="32">
        <v>28</v>
      </c>
      <c r="B29" s="32" t="s">
        <v>21</v>
      </c>
      <c r="C29" s="32" t="s">
        <v>66</v>
      </c>
      <c r="D29" s="34">
        <v>1.94444444444444E-2</v>
      </c>
      <c r="E29" s="32" t="s">
        <v>111</v>
      </c>
      <c r="F29" s="32" t="s">
        <v>95</v>
      </c>
    </row>
    <row r="30" spans="1:6" x14ac:dyDescent="0.2">
      <c r="A30" s="31">
        <v>29</v>
      </c>
      <c r="B30" s="32" t="s">
        <v>31</v>
      </c>
      <c r="C30" s="32" t="s">
        <v>66</v>
      </c>
      <c r="D30" s="33">
        <v>2.01388888888888E-2</v>
      </c>
      <c r="E30" s="32" t="s">
        <v>103</v>
      </c>
      <c r="F30" s="32" t="s">
        <v>96</v>
      </c>
    </row>
    <row r="31" spans="1:6" x14ac:dyDescent="0.2">
      <c r="A31" s="32">
        <v>30</v>
      </c>
      <c r="B31" s="32" t="s">
        <v>139</v>
      </c>
      <c r="C31" s="32" t="s">
        <v>138</v>
      </c>
      <c r="D31" s="34">
        <v>2.0833333333333301E-2</v>
      </c>
      <c r="E31" s="32" t="s">
        <v>111</v>
      </c>
      <c r="F31" s="32" t="s">
        <v>95</v>
      </c>
    </row>
    <row r="32" spans="1:6" x14ac:dyDescent="0.2">
      <c r="A32" s="31">
        <v>31</v>
      </c>
      <c r="B32" s="32" t="s">
        <v>84</v>
      </c>
      <c r="C32" s="32" t="s">
        <v>66</v>
      </c>
      <c r="D32" s="33">
        <v>2.1527777777777701E-2</v>
      </c>
      <c r="E32" s="32" t="s">
        <v>102</v>
      </c>
      <c r="F32" s="32" t="s">
        <v>96</v>
      </c>
    </row>
    <row r="33" spans="1:6" x14ac:dyDescent="0.2">
      <c r="A33" s="32">
        <v>32</v>
      </c>
      <c r="B33" s="32" t="s">
        <v>147</v>
      </c>
      <c r="C33" s="32" t="s">
        <v>18</v>
      </c>
      <c r="D33" s="34">
        <v>2.2222222222222199E-2</v>
      </c>
      <c r="E33" s="32" t="s">
        <v>110</v>
      </c>
      <c r="F33" s="32" t="s">
        <v>95</v>
      </c>
    </row>
    <row r="34" spans="1:6" x14ac:dyDescent="0.2">
      <c r="A34" s="32">
        <v>33</v>
      </c>
      <c r="B34" s="32" t="s">
        <v>134</v>
      </c>
      <c r="C34" s="32" t="s">
        <v>66</v>
      </c>
      <c r="D34" s="33">
        <v>2.2916666666666599E-2</v>
      </c>
      <c r="E34" s="32" t="s">
        <v>102</v>
      </c>
      <c r="F34" s="32" t="s">
        <v>96</v>
      </c>
    </row>
    <row r="35" spans="1:6" x14ac:dyDescent="0.2">
      <c r="A35" s="31">
        <v>34</v>
      </c>
      <c r="B35" s="32" t="s">
        <v>118</v>
      </c>
      <c r="C35" s="32" t="s">
        <v>18</v>
      </c>
      <c r="D35" s="34">
        <v>2.36111111111111E-2</v>
      </c>
      <c r="E35" s="32" t="s">
        <v>110</v>
      </c>
      <c r="F35" s="32" t="s">
        <v>95</v>
      </c>
    </row>
    <row r="36" spans="1:6" x14ac:dyDescent="0.2">
      <c r="A36" s="32">
        <v>35</v>
      </c>
      <c r="B36" s="32" t="s">
        <v>32</v>
      </c>
      <c r="C36" s="32" t="s">
        <v>66</v>
      </c>
      <c r="D36" s="33">
        <v>2.43055555555555E-2</v>
      </c>
      <c r="E36" s="32" t="s">
        <v>101</v>
      </c>
      <c r="F36" s="32" t="s">
        <v>96</v>
      </c>
    </row>
    <row r="37" spans="1:6" x14ac:dyDescent="0.2">
      <c r="A37" s="31">
        <v>36</v>
      </c>
      <c r="B37" s="32" t="s">
        <v>142</v>
      </c>
      <c r="C37" s="32" t="s">
        <v>18</v>
      </c>
      <c r="D37" s="34">
        <v>2.5000000000000001E-2</v>
      </c>
      <c r="E37" s="32" t="s">
        <v>110</v>
      </c>
      <c r="F37" s="32" t="s">
        <v>95</v>
      </c>
    </row>
    <row r="38" spans="1:6" x14ac:dyDescent="0.2">
      <c r="A38" s="32">
        <v>37</v>
      </c>
      <c r="B38" s="35" t="s">
        <v>34</v>
      </c>
      <c r="C38" s="35" t="s">
        <v>66</v>
      </c>
      <c r="D38" s="33">
        <v>2.5694444444444402E-2</v>
      </c>
      <c r="E38" s="35" t="s">
        <v>100</v>
      </c>
      <c r="F38" s="35" t="s">
        <v>96</v>
      </c>
    </row>
    <row r="39" spans="1:6" x14ac:dyDescent="0.2">
      <c r="A39" s="32">
        <v>38</v>
      </c>
      <c r="B39" s="32" t="s">
        <v>23</v>
      </c>
      <c r="C39" s="32" t="s">
        <v>66</v>
      </c>
      <c r="D39" s="34">
        <v>2.6388888888888799E-2</v>
      </c>
      <c r="E39" s="32" t="s">
        <v>111</v>
      </c>
      <c r="F39" s="32" t="s">
        <v>95</v>
      </c>
    </row>
    <row r="40" spans="1:6" x14ac:dyDescent="0.2">
      <c r="A40" s="31">
        <v>39</v>
      </c>
      <c r="B40" s="32" t="s">
        <v>128</v>
      </c>
      <c r="C40" s="32" t="s">
        <v>66</v>
      </c>
      <c r="D40" s="33">
        <v>2.70833333333333E-2</v>
      </c>
      <c r="E40" s="32" t="s">
        <v>100</v>
      </c>
      <c r="F40" s="32" t="s">
        <v>96</v>
      </c>
    </row>
    <row r="41" spans="1:6" x14ac:dyDescent="0.2">
      <c r="A41" s="32">
        <v>40</v>
      </c>
      <c r="B41" s="32" t="s">
        <v>121</v>
      </c>
      <c r="C41" s="32" t="s">
        <v>66</v>
      </c>
      <c r="D41" s="34">
        <v>2.77777777777777E-2</v>
      </c>
      <c r="E41" s="32" t="s">
        <v>110</v>
      </c>
      <c r="F41" s="32" t="s">
        <v>95</v>
      </c>
    </row>
    <row r="42" spans="1:6" x14ac:dyDescent="0.2">
      <c r="A42" s="31">
        <v>41</v>
      </c>
      <c r="B42" s="32" t="s">
        <v>76</v>
      </c>
      <c r="C42" s="32" t="s">
        <v>66</v>
      </c>
      <c r="D42" s="33">
        <v>2.8472222222222201E-2</v>
      </c>
      <c r="E42" s="32" t="s">
        <v>100</v>
      </c>
      <c r="F42" s="32" t="s">
        <v>96</v>
      </c>
    </row>
    <row r="43" spans="1:6" x14ac:dyDescent="0.2">
      <c r="A43" s="32">
        <v>42</v>
      </c>
      <c r="B43" s="32" t="s">
        <v>44</v>
      </c>
      <c r="C43" s="32" t="s">
        <v>138</v>
      </c>
      <c r="D43" s="34">
        <v>2.9166666666666601E-2</v>
      </c>
      <c r="E43" s="32" t="s">
        <v>109</v>
      </c>
      <c r="F43" s="32" t="s">
        <v>95</v>
      </c>
    </row>
    <row r="44" spans="1:6" x14ac:dyDescent="0.2">
      <c r="A44" s="32">
        <v>43</v>
      </c>
      <c r="B44" s="32" t="s">
        <v>129</v>
      </c>
      <c r="C44" s="32" t="s">
        <v>66</v>
      </c>
      <c r="D44" s="33">
        <v>2.9861111111111099E-2</v>
      </c>
      <c r="E44" s="32" t="s">
        <v>100</v>
      </c>
      <c r="F44" s="32" t="s">
        <v>96</v>
      </c>
    </row>
    <row r="45" spans="1:6" x14ac:dyDescent="0.2">
      <c r="A45" s="31">
        <v>44</v>
      </c>
      <c r="B45" s="32" t="s">
        <v>27</v>
      </c>
      <c r="C45" s="32" t="s">
        <v>66</v>
      </c>
      <c r="D45" s="34">
        <v>3.0555555555555499E-2</v>
      </c>
      <c r="E45" s="32" t="s">
        <v>109</v>
      </c>
      <c r="F45" s="32" t="s">
        <v>95</v>
      </c>
    </row>
    <row r="46" spans="1:6" x14ac:dyDescent="0.2">
      <c r="A46" s="32">
        <v>45</v>
      </c>
      <c r="B46" s="32" t="s">
        <v>141</v>
      </c>
      <c r="C46" s="32" t="s">
        <v>138</v>
      </c>
      <c r="D46" s="33">
        <v>3.125E-2</v>
      </c>
      <c r="E46" s="32" t="s">
        <v>100</v>
      </c>
      <c r="F46" s="32" t="s">
        <v>96</v>
      </c>
    </row>
    <row r="47" spans="1:6" x14ac:dyDescent="0.2">
      <c r="A47" s="31">
        <v>46</v>
      </c>
      <c r="B47" s="32" t="s">
        <v>124</v>
      </c>
      <c r="C47" s="32" t="s">
        <v>66</v>
      </c>
      <c r="D47" s="34">
        <v>3.19444444444444E-2</v>
      </c>
      <c r="E47" s="32" t="s">
        <v>108</v>
      </c>
      <c r="F47" s="32" t="s">
        <v>95</v>
      </c>
    </row>
    <row r="48" spans="1:6" x14ac:dyDescent="0.2">
      <c r="A48" s="32">
        <v>47</v>
      </c>
      <c r="B48" s="32" t="s">
        <v>41</v>
      </c>
      <c r="C48" s="32" t="s">
        <v>66</v>
      </c>
      <c r="D48" s="33">
        <v>3.2638888888888801E-2</v>
      </c>
      <c r="E48" s="32" t="s">
        <v>99</v>
      </c>
      <c r="F48" s="32" t="s">
        <v>96</v>
      </c>
    </row>
    <row r="49" spans="1:6" x14ac:dyDescent="0.2">
      <c r="A49" s="32">
        <v>48</v>
      </c>
      <c r="B49" s="32" t="s">
        <v>48</v>
      </c>
      <c r="C49" s="32" t="s">
        <v>66</v>
      </c>
      <c r="D49" s="34">
        <v>3.3333333333333298E-2</v>
      </c>
      <c r="E49" s="32" t="s">
        <v>108</v>
      </c>
      <c r="F49" s="32" t="s">
        <v>95</v>
      </c>
    </row>
    <row r="50" spans="1:6" x14ac:dyDescent="0.2">
      <c r="A50" s="31">
        <v>49</v>
      </c>
      <c r="B50" s="38" t="s">
        <v>51</v>
      </c>
      <c r="C50" s="32" t="s">
        <v>138</v>
      </c>
      <c r="D50" s="33">
        <v>3.4027777777777699E-2</v>
      </c>
      <c r="E50" s="32" t="s">
        <v>106</v>
      </c>
      <c r="F50" s="32" t="s">
        <v>96</v>
      </c>
    </row>
    <row r="51" spans="1:6" x14ac:dyDescent="0.2">
      <c r="A51" s="32">
        <v>50</v>
      </c>
      <c r="B51" s="32" t="s">
        <v>28</v>
      </c>
      <c r="C51" s="32" t="s">
        <v>66</v>
      </c>
      <c r="D51" s="34">
        <v>3.4722222222222203E-2</v>
      </c>
      <c r="E51" s="32" t="s">
        <v>108</v>
      </c>
      <c r="F51" s="32" t="s">
        <v>95</v>
      </c>
    </row>
    <row r="52" spans="1:6" x14ac:dyDescent="0.2">
      <c r="A52" s="31">
        <v>51</v>
      </c>
      <c r="B52" s="32" t="s">
        <v>81</v>
      </c>
      <c r="C52" s="32" t="s">
        <v>66</v>
      </c>
      <c r="D52" s="33">
        <v>3.5416666666666603E-2</v>
      </c>
      <c r="E52" s="32" t="s">
        <v>98</v>
      </c>
      <c r="F52" s="32" t="s">
        <v>96</v>
      </c>
    </row>
    <row r="53" spans="1:6" x14ac:dyDescent="0.2">
      <c r="A53" s="32">
        <v>52</v>
      </c>
      <c r="B53" s="32" t="s">
        <v>126</v>
      </c>
      <c r="C53" s="32" t="s">
        <v>66</v>
      </c>
      <c r="D53" s="34">
        <v>3.6111111111111101E-2</v>
      </c>
      <c r="E53" s="32" t="s">
        <v>108</v>
      </c>
      <c r="F53" s="32" t="s">
        <v>95</v>
      </c>
    </row>
    <row r="54" spans="1:6" x14ac:dyDescent="0.2">
      <c r="A54" s="32">
        <v>53</v>
      </c>
      <c r="B54" s="32" t="s">
        <v>135</v>
      </c>
      <c r="C54" s="32" t="s">
        <v>66</v>
      </c>
      <c r="D54" s="33">
        <v>3.6805555555555501E-2</v>
      </c>
      <c r="E54" s="32" t="s">
        <v>98</v>
      </c>
      <c r="F54" s="32" t="s">
        <v>96</v>
      </c>
    </row>
    <row r="55" spans="1:6" x14ac:dyDescent="0.2">
      <c r="A55" s="31">
        <v>54</v>
      </c>
      <c r="B55" s="38" t="s">
        <v>154</v>
      </c>
      <c r="C55" s="32" t="s">
        <v>18</v>
      </c>
      <c r="D55" s="34">
        <v>3.7499999999999999E-2</v>
      </c>
      <c r="E55" s="32" t="s">
        <v>111</v>
      </c>
      <c r="F55" s="32" t="s">
        <v>95</v>
      </c>
    </row>
    <row r="56" spans="1:6" x14ac:dyDescent="0.2">
      <c r="A56" s="32">
        <v>55</v>
      </c>
      <c r="B56" s="32" t="s">
        <v>40</v>
      </c>
      <c r="C56" s="32" t="s">
        <v>138</v>
      </c>
      <c r="D56" s="33">
        <v>3.8194444444444399E-2</v>
      </c>
      <c r="E56" s="32" t="s">
        <v>98</v>
      </c>
      <c r="F56" s="32" t="s">
        <v>96</v>
      </c>
    </row>
    <row r="57" spans="1:6" x14ac:dyDescent="0.2">
      <c r="A57" s="31">
        <v>56</v>
      </c>
      <c r="B57" s="39" t="s">
        <v>25</v>
      </c>
      <c r="C57" s="39" t="s">
        <v>66</v>
      </c>
      <c r="D57" s="34">
        <v>3.8888888888888799E-2</v>
      </c>
      <c r="E57" s="39" t="s">
        <v>110</v>
      </c>
      <c r="F57" s="39" t="s">
        <v>95</v>
      </c>
    </row>
    <row r="58" spans="1:6" x14ac:dyDescent="0.2">
      <c r="A58" s="32">
        <v>57</v>
      </c>
      <c r="B58" s="32" t="s">
        <v>146</v>
      </c>
      <c r="C58" s="32" t="s">
        <v>145</v>
      </c>
      <c r="D58" s="33">
        <v>3.9583333333333297E-2</v>
      </c>
      <c r="E58" s="32" t="s">
        <v>103</v>
      </c>
      <c r="F58" s="32" t="s">
        <v>96</v>
      </c>
    </row>
    <row r="59" spans="1:6" x14ac:dyDescent="0.2">
      <c r="A59" s="32">
        <v>58</v>
      </c>
      <c r="B59" s="39" t="s">
        <v>125</v>
      </c>
      <c r="C59" s="39" t="s">
        <v>66</v>
      </c>
      <c r="D59" s="34">
        <v>4.0277777777777697E-2</v>
      </c>
      <c r="E59" s="39" t="s">
        <v>108</v>
      </c>
      <c r="F59" s="39" t="s">
        <v>95</v>
      </c>
    </row>
    <row r="60" spans="1:6" x14ac:dyDescent="0.2">
      <c r="A60" s="31">
        <v>59</v>
      </c>
      <c r="B60" s="32" t="s">
        <v>92</v>
      </c>
      <c r="C60" s="32" t="s">
        <v>18</v>
      </c>
      <c r="D60" s="33">
        <v>4.0972222222222202E-2</v>
      </c>
      <c r="E60" s="32" t="s">
        <v>105</v>
      </c>
      <c r="F60" s="32" t="s">
        <v>96</v>
      </c>
    </row>
  </sheetData>
  <phoneticPr fontId="11" type="noConversion"/>
  <pageMargins left="0.7" right="0.7" top="0.78740157499999996" bottom="0.78740157499999996" header="0.3" footer="0.3"/>
  <pageSetup paperSize="9" scale="64" orientation="landscape" r:id="rId1"/>
  <headerFooter>
    <oddHeader>&amp;L&amp;"Arial"&amp;8&amp;K000000 INTERNAL&amp;1#_x000D_</oddHead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L k I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v F 3 t l 6 4 A A A D 4 A A A A E g A A A E N v b m Z p Z y 9 Q Y W N r Y W d l L n h t b I S P v Q 6 C M B z E d x P f g X S n H z A o p p T B V R I T o n F t o I F G + N f Q I r y b g 4 / k K w h R 1 M 3 x 7 n 7 J 3 T 1 u d 5 4 M T e 1 d V W u 1 g R g x T J F n n Y R C 1 g Z U j M C g R C w X f C / z s y y V N 9 J g N 4 M t Y l Q 5 d 9 k Q 0 v c 9 7 k N s 2 p I E l D J y S n d Z X q l G o g + s / 8 O + h q k 2 V 0 j w 4 2 u N C D A L I 8 z W q w h T T m a X p x q + R D A u n t I f k 2 + 7 2 n W t E g r 8 Q 8 b J L D l 5 n x B P A A A A / / 8 D A F B L A w Q U A A I A C A A A A C E A Q c Y L C 8 c D A A B D D g A A E w A A A E Z v c m 1 1 b G F z L 1 N l Y 3 R p b 2 4 x L m 2 s V l 1 v 2 k g U f Y / U / 3 D l v I D W I O x 8 E L a b l R K y V V f d b l A g q b a A q o k 9 X Y z H H j Q 2 F C f K P 0 h / Q N Q n H v O A + l 4 p e T H + X z u 2 A S e Z D C W w C A n p j O + 5 5 9 4 5 9 x o P G 7 5 F X a i n v 9 r r j Q 2 v g x g 2 Y X J 9 q G / D P h D s v 9 o A / v l o M t r l w B 9 D A 5 P i B 8 r s c 0 r t 3 B u L 4 G K V u j 5 2 f S + n V H 9 t n X q Y e a 3 T D 8 d n b 9 7 + 0 z q i R t + J z 1 r H H j 1 3 w 3 G r i j 0 7 O G T U / F T X t w s D v T g k 3 l D J q + D 2 C V H B Z 3 2 c V 9 O c i Y h P 9 Q 7 G P s + c K L h s / u l j Z 1 9 J j h T 1 n e W a + 0 r y h N K + a h 4 h H 7 W n w Z v K x 3 D U I W g Q j s H D c D E I 7 6 I R d m k f w h + M D r g U h Z M 2 0 D k v o M a o Q 3 3 8 F i O T i 8 8 9 y K t C c 3 p 4 Q E j d Q A Q x b z / W 2 M 5 n e Z z J N 5 d / w z v w g 1 7 G 2 m D I 9 T 5 T 5 l Q p 6 T t u I + h h L 7 e E L P X y U k l D N E W N K T H 4 e O h f q T D D d Q H X 9 e J W U S / x O 5 t c 8 w Z z K X G L Q R K / L c F 3 J P i u B C 9 L 8 D 0 J X p H g W k l 2 I O u A p s s O t m Q H s q I 1 W d X a v G z k B g 9 x W d n a n i S g 8 h C / y p x z b O J z b p L w F j q U 8 a u H 6 C Y c m X a Q e a h u W 7 2 c Y D F 1 K + P g E + h z 4 y Q s Y j g m f L R P 6 J f Y e N J s K m B k d C D X n L q r D b / 9 n o x j P k t T o 6 Y T j q c a P E L 7 P W x A F 0 M v u r F M T n q X J T 0 w z Z Q o 9 7 w 6 F Z Q z g j w / 8 X q a 2 v o M z U 2 p i d u c O p Y D f g e 7 k K n E h E 9 Q o n M u 8 y z o k U T k L Z i U R N 8 z V V w J O a J f Y l E / r 0 W 9 z C Q u c V + a c G G C D l X L L 7 2 Y N O l m W i T h 5 a t K W 3 t X a c m y q t H o p i j u m q 4 T 3 r p U j d s a j r v 8 L R C O V W D U B h c x e o H T 6 3 8 c Q t m / y L U u k I G F o z M B O R a Q U w F 5 L y A H A l L 7 S 4 A a D Q E 6 E p B 3 t c m 1 A H p 9 B w m g E Y 6 J + K S P m C + g k 6 / I e 7 p F L k w W 3 T / b L / 4 u t r E D y 6 y d G P 8 b d x 2 C z G g U + + Y + H N k B N w N o O 7 8 8 I r 5 a u F w 0 y X Z 5 a q 3 5 U t m c + W M 2 x v n n B i o Z Q 3 7 t c / I T 7 N A B T i v x c h I p 6 t x 8 z 0 4 p 5 T 2 O Z 1 h k T 6 V n 7 K I Q d U k D P / b s / F Y X 9 H p x f / W f b m + h q g e t X k J y s t 2 V 9 z N t J m W c E L u G B a V K g b + J u V t M W I v K D t a m i j v G F W l b B f 7 e X o 9 m 2 v g V m f r R v Q U H U C k V S r u r h h 9 C e b e w V 1 k 1 v A r D Q n n n 5 d F P H R j 3 k 9 v v x T w n 1 L Q m X z F 4 Y E 6 + + Q 5 n K a / A U u e D I R i u X C j t / Q 9 U s e H W p J o 1 S C v w v 5 b r 0 U w N t x p T d I f d Y H X D p e E r G y 4 N r 0 L q u H z + 1 Y b l L t x V r / 8 D A A D / / w M A U E s B A i 0 A F A A G A A g A A A A h A C r d q k D S A A A A N w E A A B M A A A A A A A A A A A A A A A A A A A A A A F t D b 2 5 0 Z W 5 0 X 1 R 5 c G V z X S 5 4 b W x Q S w E C L Q A U A A I A C A A A A C E A v F 3 t l 6 4 A A A D 4 A A A A E g A A A A A A A A A A A A A A A A A L A w A A Q 2 9 u Z m l n L 1 B h Y 2 t h Z 2 U u e G 1 s U E s B A i 0 A F A A C A A g A A A A h A E H G C w v H A w A A Q w 4 A A B M A A A A A A A A A A A A A A A A A 6 Q M A A E Z v c m 1 1 b G F z L 1 N l Y 3 R p b 2 4 x L m 1 Q S w U G A A A A A A M A A w D C A A A A 4 Q c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S A A A A A A A A w x I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8 l Q z Q l O E N C M j Q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1 L T A z L T I x V D E 5 O j M 2 O j E 0 L j c 2 N j Q 5 M T F a I i 8 + P E V u d H J 5 I F R 5 c G U 9 I k Z p b G x D b 2 x 1 b W 5 U e X B l c y I g V m F s d W U 9 I n N C Z 1 l H Q m c 9 P S I v P j x F b n R y e S B U e X B l P S J G a W x s Q 2 9 s d W 1 u T m F t Z X M i I F Z h b H V l P S J z W y Z x d W 9 0 O 2 p t w 6 l u b y w g c M W Z w 6 1 q b W V u w 6 0 s I H J v a y B u Y X J v e m V u w 6 0 m c X V v d D s s J n F 1 b 3 Q 7 b 3 J n Y W 5 p e m F j Z S Z x d W 9 0 O y w m c X V v d D t z d G F y d C Z x d W 9 0 O y w m c X V v d D t O Z W p t b G F k x a H D r S D F v s O h a 3 l u x J s g M T U r J n F 1 b 3 Q 7 X S I v P j x F b n R y e S B U e X B l P S J G a W x s Z W R D b 2 1 w b G V 0 Z V J l c 3 V s d F R v V 2 9 y a 3 N o Z W V 0 I i B W Y W x 1 Z T 0 i b D E i L z 4 8 R W 5 0 c n k g V H l w Z T 0 i R m l s b F N 0 Y X R 1 c y I g V m F s d W U 9 I n N D b 2 1 w b G V 0 Z S I v P j x F b n R y e S B U e X B l P S J G a W x s V G 9 E Y X R h T W 9 k Z W x F b m F i b G V k I i B W Y W x 1 Z T 0 i b D A i L z 4 8 R W 5 0 c n k g V H l w Z T 0 i S X N Q c m l 2 Y X R l I i B W Y W x 1 Z T 0 i b D A i L z 4 8 R W 5 0 c n k g V H l w Z T 0 i U X V l c n l J R C I g V m F s d W U 9 I n M z M j Z j Y z B l O C 0 y Z j B m L T Q 2 N G Q t O G Z i N i 0 1 M z d m M j A z M G N l O D E i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x I x C M j Q v Q X V 0 b 1 J l b W 9 2 Z W R D b 2 x 1 b W 5 z M S 5 7 a m 3 D q W 5 v L C B w x Z n D r W p t Z W 7 D r S w g c m 9 r I G 5 h c m 9 6 Z W 7 D r S w w f S Z x d W 9 0 O y w m c X V v d D t T Z W N 0 a W 9 u M S / E j E I y N C 9 B d X R v U m V t b 3 Z l Z E N v b H V t b n M x L n t v c m d h b m l 6 Y W N l L D F 9 J n F 1 b 3 Q 7 L C Z x d W 9 0 O 1 N l Y 3 R p b 2 4 x L 8 S M Q j I 0 L 0 F 1 d G 9 S Z W 1 v d m V k Q 2 9 s d W 1 u c z E u e 3 N 0 Y X J 0 L D J 9 J n F 1 b 3 Q 7 L C Z x d W 9 0 O 1 N l Y 3 R p b 2 4 x L 8 S M Q j I 0 L 0 F 1 d G 9 S Z W 1 v d m V k Q 2 9 s d W 1 u c z E u e 0 5 l a m 1 s Y W T F o c O t I M W + w 6 F r e W 7 E m y A x N S s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I x C M j Q v Q X V 0 b 1 J l b W 9 2 Z W R D b 2 x 1 b W 5 z M S 5 7 a m 3 D q W 5 v L C B w x Z n D r W p t Z W 7 D r S w g c m 9 r I G 5 h c m 9 6 Z W 7 D r S w w f S Z x d W 9 0 O y w m c X V v d D t T Z W N 0 a W 9 u M S / E j E I y N C 9 B d X R v U m V t b 3 Z l Z E N v b H V t b n M x L n t v c m d h b m l 6 Y W N l L D F 9 J n F 1 b 3 Q 7 L C Z x d W 9 0 O 1 N l Y 3 R p b 2 4 x L 8 S M Q j I 0 L 0 F 1 d G 9 S Z W 1 v d m V k Q 2 9 s d W 1 u c z E u e 3 N 0 Y X J 0 L D J 9 J n F 1 b 3 Q 7 L C Z x d W 9 0 O 1 N l Y 3 R p b 2 4 x L 8 S M Q j I 0 L 0 F 1 d G 9 S Z W 1 v d m V k Q 2 9 s d W 1 u c z E u e 0 5 l a m 1 s Y W T F o c O t I M W + w 6 F r e W 7 E m y A x N S s s M 3 0 m c X V v d D t d L C Z x d W 9 0 O 1 J l b G F 0 a W 9 u c 2 h p c E l u Z m 8 m c X V v d D s 6 W 1 1 9 I i 8 + P E V u d H J 5 I F R 5 c G U 9 I l J l c 3 V s d F R 5 c G U i I F Z h b H V l P S J z V G F i b G U i L z 4 8 R W 5 0 c n k g V H l w Z T 0 i T m F 2 a W d h d G l v b l N 0 Z X B O Y W 1 l I i B W Y W x 1 Z T 0 i c 0 5 h d m l n Y W N l I i 8 + P E V u d H J 5 I F R 5 c G U 9 I k Z p b G x P Y m p l Y 3 R U e X B l I i B W Y W x 1 Z T 0 i c 0 N v b m 5 l Y 3 R p b 2 5 P b m x 5 I i 8 + P E V u d H J 5 I F R 5 c G U 9 I k 5 h b W V V c G R h d G V k Q W Z 0 Z X J G a W x s I i B W Y W x 1 Z T 0 i b D A i L z 4 8 L 1 N 0 Y W J s Z U V u d H J p Z X M + P C 9 J d G V t P j x J d G V t P j x J d G V t T G 9 j Y X R p b 2 4 + P E l 0 Z W 1 U e X B l P k Z v c m 1 1 b G E 8 L 0 l 0 Z W 1 U e X B l P j x J d G V t U G F 0 a D 5 T Z W N 0 a W 9 u M S 8 l Q z Q l O E N C M j Q v W m R y b 2 o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D N C U 4 Q 0 I y N C 8 l Q z Q l O E N C M j R f U 2 h l Z X Q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D N C U 4 Q 0 I y N C 9 a J U M z J U E x a G x h d i V D M y V B R C U y M H N l J T I w e n Y l Q z M l Q k Q l Q z U l Q T F l b m 9 1 J T I w J U M z J U J B c m 9 2 b i V D M y V B R D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M 0 J T h D Q j I 0 L 1 p t J U M 0 J T l C b i V D N C U 5 Q m 4 l Q z M l Q k Q l M j B 0 e X A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D N C U 4 Q 0 I y N C 9 P Z G V i c m F u J U M z J U E 5 J T I w a G 9 y b i V D M y V B R C U y M C V D N S U 5 O S V D M y V B M W R r e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M 0 J T h D Q j I 0 L 0 Z p b H R y b 3 Z h b i V D M y V B O S U y M C V D N S U 5 O S V D M y V B M W R r e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M 0 J T h D Q j I 0 L 1 B v Z G 0 l Q z M l Q U R u J U M 0 J T l C b i V D M y V C R C U y M H N s b 3 V w Z W M l M j B q Z S U y M H A l Q z U l O T l p Z G F u J U M z J U J E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Q z Q l O E N C M j Q v V n l w b G 4 l Q z Q l O U J u J U M z J U E 5 J T I w Z G 9 s J U M 1 J U F G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Q z Q l O E N C M j Q v T 2 R l Y n J h b i V D M y V B O S U y M G h v c m 4 l Q z M l Q U Q l M j A l Q z U l O T k l Q z M l Q T F k a 3 k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Q z Q l O E N C M j Q v W i V D M y V B M W h s Y X Y l Q z M l Q U Q l M j B z Z S U y M H p 2 J U M z J U J E J U M 1 J U E x Z W 5 v d S U y M C V D M y V C Q X J v d m 4 l Q z M l Q U Q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Q z Q l O E N C M j Q v W m 0 l Q z Q l O U J u J U M 0 J T l C b i V D M y V C R C U y M H R 5 c D E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D N C U 4 Q 0 I y N C 9 G a W x 0 c m 9 2 Y W 4 l Q z M l Q T k l M j A l Q z U l O T k l Q z M l Q T F k a 3 k x P C 9 J d G V t U G F 0 a D 4 8 L 0 l 0 Z W 1 M b 2 N h d G l v b j 4 8 U 3 R h Y m x l R W 5 0 c m l l c y 8 + P C 9 J d G V t P j x J d G V t P j x J d G V t T G 9 j Y X R p b 2 4 + P E l 0 Z W 1 U e X B l P k Z v c m 1 1 b G E 8 L 0 l 0 Z W 1 U e X B l P j x J d G V t U G F 0 a D 5 T Z W N 0 a W 9 u M S 8 l Q z Q l O E N C M j Q v T 2 R l Y n J h b i V D M y V B O S U y M H N s b 3 V w Y 2 U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y V D N C U 4 Q 0 I y N C 9 P Z G V i c m F u J U M z J U E 5 J T I w b 3 N 0 Y X R u J U M z J U F E J T I w c 2 x v d X B j Z T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J U M 0 J T h D Q j I 0 L 0 Z p b H R y b 3 Z h b i V D M y V B O S U y M C V D N S U 5 O S V D M y V B M W R r e T I 8 L 0 l 0 Z W 1 Q Y X R o P j w v S X R l b U x v Y 2 F 0 a W 9 u P j x T d G F i b G V F b n R y a W V z L z 4 8 L 0 l 0 Z W 0 + P E l 0 Z W 0 + P E l 0 Z W 1 M b 2 N h d G l v b j 4 8 S X R l b V R 5 c G U + Q W x s R m 9 y b X V s Y X M 8 L 0 l 0 Z W 1 U e X B l P j x J d G V t U G F 0 a D 4 8 L 0 l 0 Z W 1 Q Y X R o P j w v S X R l b U x v Y 2 F 0 a W 9 u P j x T d G F i b G V F b n R y a W V z P j x F b n R y e S B U e X B l P S J R d W V y e U d y b 3 V w c y I g V m F s d W U 9 I n N B Q U F B Q U E 9 P S I v P j x F b n R y e S B U e X B l P S J S Z W x h d G l v b n N o a X B z I i B W Y W x 1 Z T 0 i c 0 F B Q U F B Q T 0 9 I i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F l Z a 8 k m Y t 9 G u G O Z v / p S / 3 I A A A A A A g A A A A A A A 2 Y A A M A A A A A Q A A A A n l U N 8 M o d Q f + M D i F q B O Q d O A A A A A A E g A A A o A A A A B A A A A D 9 x v X K g 8 K y J N 0 a c R M f T T I q U A A A A E 2 3 r 2 y 9 j 9 g R / C V Z Q v + g 7 y K f Q V P d N I K f j k g P H G B W 4 k B u H 0 Y f r k 1 Z R r B O + j n R d l a 1 T F c A q q e 9 D 0 5 H a j F 5 4 h J I j s + L S O G + D I t / u O t u 3 k U b T w H U F A A A A A g N 4 n D 5 j j O y s g i C x d 8 W Y g G p U 5 D Q < / D a t a M a s h u p > 
</file>

<file path=customXml/itemProps1.xml><?xml version="1.0" encoding="utf-8"?>
<ds:datastoreItem xmlns:ds="http://schemas.openxmlformats.org/officeDocument/2006/customXml" ds:itemID="{9BE5815D-AA9B-4650-A640-440A4FD22BEA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b1c9b508-7c6e-42bd-bedf-808292653d6c}" enabled="1" method="Standard" siteId="{2882be50-2012-4d88-ac86-544124e120c8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All</vt:lpstr>
      <vt:lpstr>ČB25</vt:lpstr>
      <vt:lpstr>Startovka</vt:lpstr>
      <vt:lpstr>All!Oblast_tisku</vt:lpstr>
      <vt:lpstr>Startovka!Oblast_tisku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Vaněk</dc:creator>
  <cp:lastModifiedBy>Matěj Tvrzník</cp:lastModifiedBy>
  <cp:lastPrinted>2025-03-22T12:31:56Z</cp:lastPrinted>
  <dcterms:created xsi:type="dcterms:W3CDTF">2019-11-02T18:01:33Z</dcterms:created>
  <dcterms:modified xsi:type="dcterms:W3CDTF">2025-03-22T12:38:26Z</dcterms:modified>
</cp:coreProperties>
</file>