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Z:\PETER-PC\ZALOHA_DISC_E\www_TZ_KČT\Výsledky 2023\kraje\"/>
    </mc:Choice>
  </mc:AlternateContent>
  <xr:revisionPtr revIDLastSave="0" documentId="8_{EE0E97A5-0BE9-48B2-97D5-49E80E5B40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ll" sheetId="1" r:id="rId1"/>
    <sheet name="Řáholec" sheetId="4" r:id="rId2"/>
    <sheet name="List1" sheetId="2" r:id="rId3"/>
    <sheet name="List2" sheetId="3" r:id="rId4"/>
  </sheets>
  <definedNames>
    <definedName name="_xlnm.Print_Area" localSheetId="0">All!$A$1:$R$174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6" i="1" l="1"/>
  <c r="M56" i="1"/>
  <c r="R56" i="1" s="1"/>
  <c r="P171" i="1"/>
  <c r="P169" i="1"/>
  <c r="P168" i="1"/>
  <c r="P167" i="1"/>
  <c r="P170" i="1"/>
  <c r="P157" i="1"/>
  <c r="P155" i="1"/>
  <c r="P158" i="1"/>
  <c r="R158" i="1" s="1"/>
  <c r="P159" i="1"/>
  <c r="P154" i="1"/>
  <c r="P152" i="1"/>
  <c r="P151" i="1"/>
  <c r="P153" i="1"/>
  <c r="P156" i="1"/>
  <c r="P143" i="1"/>
  <c r="P142" i="1"/>
  <c r="P144" i="1"/>
  <c r="P145" i="1"/>
  <c r="P137" i="1"/>
  <c r="P135" i="1"/>
  <c r="P136" i="1"/>
  <c r="P138" i="1"/>
  <c r="P125" i="1"/>
  <c r="P128" i="1"/>
  <c r="P127" i="1"/>
  <c r="P126" i="1"/>
  <c r="P116" i="1"/>
  <c r="P108" i="1"/>
  <c r="P102" i="1"/>
  <c r="P101" i="1"/>
  <c r="P92" i="1"/>
  <c r="P90" i="1"/>
  <c r="P95" i="1"/>
  <c r="P94" i="1"/>
  <c r="P91" i="1"/>
  <c r="P93" i="1"/>
  <c r="P75" i="1"/>
  <c r="P76" i="1"/>
  <c r="P77" i="1"/>
  <c r="P78" i="1"/>
  <c r="P74" i="1"/>
  <c r="P66" i="1"/>
  <c r="R66" i="1" s="1"/>
  <c r="P64" i="1"/>
  <c r="P55" i="1"/>
  <c r="P53" i="1"/>
  <c r="P54" i="1"/>
  <c r="P58" i="1"/>
  <c r="P57" i="1"/>
  <c r="P44" i="1"/>
  <c r="P42" i="1"/>
  <c r="P46" i="1"/>
  <c r="P45" i="1"/>
  <c r="P43" i="1"/>
  <c r="P29" i="1"/>
  <c r="M29" i="1"/>
  <c r="P23" i="1"/>
  <c r="P32" i="1"/>
  <c r="P27" i="1"/>
  <c r="P24" i="1"/>
  <c r="P25" i="1"/>
  <c r="P26" i="1"/>
  <c r="P28" i="1"/>
  <c r="P34" i="1"/>
  <c r="P33" i="1"/>
  <c r="P30" i="1"/>
  <c r="P31" i="1"/>
  <c r="M23" i="1"/>
  <c r="R23" i="1" s="1"/>
  <c r="M32" i="1"/>
  <c r="M27" i="1"/>
  <c r="R27" i="1" s="1"/>
  <c r="M24" i="1"/>
  <c r="M25" i="1"/>
  <c r="R25" i="1" s="1"/>
  <c r="M26" i="1"/>
  <c r="M28" i="1"/>
  <c r="M34" i="1"/>
  <c r="M33" i="1"/>
  <c r="M30" i="1"/>
  <c r="M31" i="1"/>
  <c r="M35" i="1"/>
  <c r="M10" i="1"/>
  <c r="R10" i="1" s="1"/>
  <c r="M9" i="1"/>
  <c r="P9" i="1"/>
  <c r="M7" i="1"/>
  <c r="P7" i="1"/>
  <c r="M12" i="1"/>
  <c r="P12" i="1"/>
  <c r="M11" i="1"/>
  <c r="P11" i="1"/>
  <c r="M13" i="1"/>
  <c r="R13" i="1" s="1"/>
  <c r="P13" i="1"/>
  <c r="M8" i="1"/>
  <c r="R8" i="1" s="1"/>
  <c r="P8" i="1"/>
  <c r="M15" i="1"/>
  <c r="P15" i="1"/>
  <c r="M16" i="1"/>
  <c r="P16" i="1"/>
  <c r="M18" i="1"/>
  <c r="P18" i="1"/>
  <c r="M14" i="1"/>
  <c r="P14" i="1"/>
  <c r="M17" i="1"/>
  <c r="P17" i="1"/>
  <c r="P10" i="1"/>
  <c r="M137" i="1"/>
  <c r="M135" i="1"/>
  <c r="M136" i="1"/>
  <c r="R136" i="1" s="1"/>
  <c r="M138" i="1"/>
  <c r="R138" i="1" s="1"/>
  <c r="M143" i="1"/>
  <c r="M142" i="1"/>
  <c r="M144" i="1"/>
  <c r="M145" i="1"/>
  <c r="M157" i="1"/>
  <c r="M155" i="1"/>
  <c r="M158" i="1"/>
  <c r="M159" i="1"/>
  <c r="R159" i="1" s="1"/>
  <c r="M154" i="1"/>
  <c r="R154" i="1" s="1"/>
  <c r="M152" i="1"/>
  <c r="M151" i="1"/>
  <c r="M153" i="1"/>
  <c r="R153" i="1" s="1"/>
  <c r="M156" i="1"/>
  <c r="R156" i="1" s="1"/>
  <c r="M171" i="1"/>
  <c r="M169" i="1"/>
  <c r="M168" i="1"/>
  <c r="M167" i="1"/>
  <c r="M170" i="1"/>
  <c r="M125" i="1"/>
  <c r="R125" i="1" s="1"/>
  <c r="M128" i="1"/>
  <c r="R128" i="1" s="1"/>
  <c r="M127" i="1"/>
  <c r="R127" i="1" s="1"/>
  <c r="M126" i="1"/>
  <c r="R126" i="1" s="1"/>
  <c r="M116" i="1"/>
  <c r="M108" i="1"/>
  <c r="R108" i="1" s="1"/>
  <c r="M102" i="1"/>
  <c r="R102" i="1" s="1"/>
  <c r="M101" i="1"/>
  <c r="R101" i="1" s="1"/>
  <c r="M92" i="1"/>
  <c r="M90" i="1"/>
  <c r="M95" i="1"/>
  <c r="R95" i="1" s="1"/>
  <c r="M94" i="1"/>
  <c r="M91" i="1"/>
  <c r="M93" i="1"/>
  <c r="M75" i="1"/>
  <c r="R75" i="1" s="1"/>
  <c r="M76" i="1"/>
  <c r="R76" i="1" s="1"/>
  <c r="M77" i="1"/>
  <c r="R77" i="1" s="1"/>
  <c r="M78" i="1"/>
  <c r="M74" i="1"/>
  <c r="M66" i="1"/>
  <c r="M64" i="1"/>
  <c r="M55" i="1"/>
  <c r="M53" i="1"/>
  <c r="M54" i="1"/>
  <c r="M58" i="1"/>
  <c r="R58" i="1" s="1"/>
  <c r="M57" i="1"/>
  <c r="M44" i="1"/>
  <c r="M42" i="1"/>
  <c r="M46" i="1"/>
  <c r="R46" i="1" s="1"/>
  <c r="M45" i="1"/>
  <c r="R45" i="1" s="1"/>
  <c r="M43" i="1"/>
  <c r="R43" i="1" s="1"/>
  <c r="R57" i="1" l="1"/>
  <c r="R54" i="1"/>
  <c r="R53" i="1"/>
  <c r="R64" i="1"/>
  <c r="R55" i="1"/>
  <c r="R74" i="1"/>
  <c r="R44" i="1"/>
  <c r="R42" i="1"/>
  <c r="R170" i="1"/>
  <c r="R137" i="1"/>
  <c r="R135" i="1"/>
  <c r="R9" i="1"/>
  <c r="R14" i="1"/>
  <c r="R18" i="1"/>
  <c r="R16" i="1"/>
  <c r="R11" i="1"/>
  <c r="R12" i="1"/>
  <c r="R93" i="1"/>
  <c r="R152" i="1"/>
  <c r="R155" i="1"/>
  <c r="R116" i="1"/>
  <c r="R168" i="1"/>
  <c r="R15" i="1"/>
  <c r="R26" i="1"/>
  <c r="R167" i="1"/>
  <c r="R94" i="1"/>
  <c r="R157" i="1"/>
  <c r="R92" i="1"/>
  <c r="R91" i="1"/>
  <c r="R90" i="1"/>
  <c r="R28" i="1"/>
  <c r="R17" i="1"/>
  <c r="R78" i="1"/>
  <c r="R24" i="1"/>
  <c r="R29" i="1"/>
  <c r="R7" i="1"/>
  <c r="R171" i="1"/>
  <c r="R169" i="1"/>
  <c r="R144" i="1"/>
  <c r="R142" i="1"/>
  <c r="R143" i="1"/>
  <c r="R145" i="1"/>
  <c r="R32" i="1"/>
  <c r="R151" i="1"/>
  <c r="R34" i="1"/>
  <c r="R31" i="1"/>
  <c r="R30" i="1"/>
  <c r="R33" i="1"/>
  <c r="P7" i="3" l="1"/>
  <c r="M7" i="3"/>
  <c r="P6" i="3"/>
  <c r="M6" i="3"/>
  <c r="R6" i="3" s="1"/>
  <c r="P5" i="3"/>
  <c r="M5" i="3"/>
  <c r="P4" i="3"/>
  <c r="M4" i="3"/>
  <c r="R7" i="3" l="1"/>
  <c r="R4" i="3"/>
  <c r="R5" i="3"/>
</calcChain>
</file>

<file path=xl/sharedStrings.xml><?xml version="1.0" encoding="utf-8"?>
<sst xmlns="http://schemas.openxmlformats.org/spreadsheetml/2006/main" count="703" uniqueCount="244">
  <si>
    <t xml:space="preserve">Poř. </t>
  </si>
  <si>
    <t>jméno, příjmení, rok narození</t>
  </si>
  <si>
    <t>organizace</t>
  </si>
  <si>
    <t>V</t>
  </si>
  <si>
    <t>O</t>
  </si>
  <si>
    <t>U</t>
  </si>
  <si>
    <t>M</t>
  </si>
  <si>
    <t>A</t>
  </si>
  <si>
    <t>TT</t>
  </si>
  <si>
    <t>D</t>
  </si>
  <si>
    <t>KPČ</t>
  </si>
  <si>
    <t>suma</t>
  </si>
  <si>
    <t>cíl</t>
  </si>
  <si>
    <t>start</t>
  </si>
  <si>
    <t>čas</t>
  </si>
  <si>
    <t>zdržení</t>
  </si>
  <si>
    <t xml:space="preserve">celkem </t>
  </si>
  <si>
    <t>1.</t>
  </si>
  <si>
    <t>TOM - KČT Kralupy</t>
  </si>
  <si>
    <t>2.</t>
  </si>
  <si>
    <t>3.</t>
  </si>
  <si>
    <t>4.</t>
  </si>
  <si>
    <t>5.</t>
  </si>
  <si>
    <t>Starší žáci</t>
  </si>
  <si>
    <t>6.</t>
  </si>
  <si>
    <t>Muži B</t>
  </si>
  <si>
    <t>Děti s doprovodem</t>
  </si>
  <si>
    <t>.</t>
  </si>
  <si>
    <t> Marie Wagnerová, r.2001, kat. ženy-A</t>
  </si>
  <si>
    <t>Filip Havíček a Jakub Havlíček</t>
  </si>
  <si>
    <t>Ano</t>
  </si>
  <si>
    <t>2013 a 2015</t>
  </si>
  <si>
    <t>Děti s doprovodem(2012 a mladší)</t>
  </si>
  <si>
    <t>David Jun</t>
  </si>
  <si>
    <t>Mladší dorost</t>
  </si>
  <si>
    <t>František Koloros</t>
  </si>
  <si>
    <t>Jakub Pátek</t>
  </si>
  <si>
    <t>Mladší žáci</t>
  </si>
  <si>
    <t>Helena Adamírová</t>
  </si>
  <si>
    <t>Nejmladší žačky</t>
  </si>
  <si>
    <t>Jakub Havlicek</t>
  </si>
  <si>
    <t>Nejmladší žáci</t>
  </si>
  <si>
    <t>Lukáš Pátek</t>
  </si>
  <si>
    <t>Marie Havlíčková</t>
  </si>
  <si>
    <t>František Adamíra</t>
  </si>
  <si>
    <t>Martin Molitoris</t>
  </si>
  <si>
    <t>Vojtěch Oktábec</t>
  </si>
  <si>
    <t>Nejmladší žákyně:</t>
  </si>
  <si>
    <t>Alice Vejražková</t>
  </si>
  <si>
    <t>Nejmladší žáci:</t>
  </si>
  <si>
    <t>Matěj Knap</t>
  </si>
  <si>
    <t>Patrik Kalousek</t>
  </si>
  <si>
    <t>Mladší dorostenci:</t>
  </si>
  <si>
    <t>Ondřej Fúsek</t>
  </si>
  <si>
    <t>Lukáš Machorek</t>
  </si>
  <si>
    <t>Ženy A:</t>
  </si>
  <si>
    <t>Andrea Fúsková</t>
  </si>
  <si>
    <t>Ženy B:</t>
  </si>
  <si>
    <t>Květa Fúsková</t>
  </si>
  <si>
    <t>Muži B:</t>
  </si>
  <si>
    <t>Tomáš Fúsek</t>
  </si>
  <si>
    <t> Nikolu Blechovou, ročník 2007, mladší dorost</t>
  </si>
  <si>
    <t xml:space="preserve">Nejmladší žáci : </t>
  </si>
  <si>
    <t xml:space="preserve">Jan Benda </t>
  </si>
  <si>
    <t xml:space="preserve">Michal Bína </t>
  </si>
  <si>
    <t>Vít Dostál</t>
  </si>
  <si>
    <t xml:space="preserve">Petr Benda </t>
  </si>
  <si>
    <t>Nejmladší žákyně :</t>
  </si>
  <si>
    <t>Anežka Váňová</t>
  </si>
  <si>
    <t>Nicol Mancírová</t>
  </si>
  <si>
    <t>Linda Vápenková</t>
  </si>
  <si>
    <t>Linda Bínová</t>
  </si>
  <si>
    <t>Žofie Lejsková</t>
  </si>
  <si>
    <t>Aneta Vaněčková</t>
  </si>
  <si>
    <t xml:space="preserve">Veronika Slabá </t>
  </si>
  <si>
    <t>Zuzana Vaněčková</t>
  </si>
  <si>
    <t>Mladší žáci :</t>
  </si>
  <si>
    <t>Martin Bína</t>
  </si>
  <si>
    <t>Jaroslav Beran</t>
  </si>
  <si>
    <t xml:space="preserve">Mladší žákyně : </t>
  </si>
  <si>
    <t>Markéta Váňová</t>
  </si>
  <si>
    <t>Starší žáci :</t>
  </si>
  <si>
    <t>Antonín Siegl</t>
  </si>
  <si>
    <t>Radek Amaseder</t>
  </si>
  <si>
    <t>Filip Šmol</t>
  </si>
  <si>
    <t>Starší žákyně :</t>
  </si>
  <si>
    <t>Eliška Sodomková</t>
  </si>
  <si>
    <t>Eliška Beranová</t>
  </si>
  <si>
    <t>Mladší dorostenci :</t>
  </si>
  <si>
    <t>Václav Machek</t>
  </si>
  <si>
    <t>Muži A :</t>
  </si>
  <si>
    <t xml:space="preserve">Jan Vejrosta </t>
  </si>
  <si>
    <t>1991   - prosím start ze začátku – nutný odjezd</t>
  </si>
  <si>
    <t>Zdeněk Karhan</t>
  </si>
  <si>
    <t xml:space="preserve">Petr Plicka </t>
  </si>
  <si>
    <t>Jakub Hofman</t>
  </si>
  <si>
    <t xml:space="preserve">Vojtěch Kozelka </t>
  </si>
  <si>
    <t>Ženy A :</t>
  </si>
  <si>
    <t>Eliška Kozelková</t>
  </si>
  <si>
    <t>Kateřina Popová</t>
  </si>
  <si>
    <t>Kamila Vápenková</t>
  </si>
  <si>
    <t>Blanka Rosáková</t>
  </si>
  <si>
    <t>Tereza Popová</t>
  </si>
  <si>
    <t>Klára Buncová</t>
  </si>
  <si>
    <t>Muži B :</t>
  </si>
  <si>
    <t>Petr Pop</t>
  </si>
  <si>
    <t>Martin Slabý</t>
  </si>
  <si>
    <t>Milan Fógl</t>
  </si>
  <si>
    <t>Zdeněk Vejrosta</t>
  </si>
  <si>
    <t>Marek Váňa</t>
  </si>
  <si>
    <t>Ženy B :</t>
  </si>
  <si>
    <t>Tereza Dvořáková</t>
  </si>
  <si>
    <t>Romana Vejrostová</t>
  </si>
  <si>
    <t xml:space="preserve">Lenka Lejsková </t>
  </si>
  <si>
    <t>Mikulášovice</t>
  </si>
  <si>
    <t>Kraslice</t>
  </si>
  <si>
    <t>Týnec</t>
  </si>
  <si>
    <t>Kralupy</t>
  </si>
  <si>
    <t>Zuzanu Zubikovou, 2012</t>
  </si>
  <si>
    <t>Němeček - 16.12. 2009</t>
  </si>
  <si>
    <t>Machorková Jana 1992</t>
  </si>
  <si>
    <t>Starší žáci 07-09</t>
  </si>
  <si>
    <t>Junák Český Brod</t>
  </si>
  <si>
    <t>Skaut Týnec</t>
  </si>
  <si>
    <t>Radek Amaseder,08</t>
  </si>
  <si>
    <t>Filip Šmol,08</t>
  </si>
  <si>
    <t>7.</t>
  </si>
  <si>
    <t>8.</t>
  </si>
  <si>
    <t>9.</t>
  </si>
  <si>
    <t>10.</t>
  </si>
  <si>
    <t>11.</t>
  </si>
  <si>
    <t>12.</t>
  </si>
  <si>
    <t>Tobiáš Němeček,09</t>
  </si>
  <si>
    <t>František Adamíra,09</t>
  </si>
  <si>
    <t>Muži A</t>
  </si>
  <si>
    <t>Ženy A</t>
  </si>
  <si>
    <t>Nejmladší žákyně</t>
  </si>
  <si>
    <t>Ženy B</t>
  </si>
  <si>
    <t>Mladší dorostenky</t>
  </si>
  <si>
    <t>Mladší dorostenci</t>
  </si>
  <si>
    <t>PL</t>
  </si>
  <si>
    <t>Sloupec1</t>
  </si>
  <si>
    <t>Nejmladší žákyně 13+</t>
  </si>
  <si>
    <t xml:space="preserve">                        Pohár Středočeského kraje</t>
  </si>
  <si>
    <t>Nejmladší žáci 13+</t>
  </si>
  <si>
    <t>Mladší žákyně 11-12</t>
  </si>
  <si>
    <t>Mladší žáci 11-12</t>
  </si>
  <si>
    <t>Starší žákyně 09-10</t>
  </si>
  <si>
    <t>Starší žáci 09-10</t>
  </si>
  <si>
    <t>Mladší dorostenci 07-08</t>
  </si>
  <si>
    <t>Mladší dorostenky 07-08</t>
  </si>
  <si>
    <t>Starší dorostenky 05-06</t>
  </si>
  <si>
    <t>Děti s doprovodem 16+</t>
  </si>
  <si>
    <t>Ženy A 88-04</t>
  </si>
  <si>
    <t>Muži A 88-04</t>
  </si>
  <si>
    <t>Ženy B 87-</t>
  </si>
  <si>
    <t>Muži B 87-</t>
  </si>
  <si>
    <t>Žofie Dostálová 17</t>
  </si>
  <si>
    <t>Klaudie Pilařová 16</t>
  </si>
  <si>
    <t>Kryštof Váňa 16</t>
  </si>
  <si>
    <t>Matylda Bargerová 17</t>
  </si>
  <si>
    <t>Nicol Mancírová 15</t>
  </si>
  <si>
    <t>Žofie Lejsková 14</t>
  </si>
  <si>
    <t>Linda Bínová 13</t>
  </si>
  <si>
    <t>Zuzana Vaněčková 14</t>
  </si>
  <si>
    <t>Anežka Váňová 14</t>
  </si>
  <si>
    <t>Veronika Slabá 13</t>
  </si>
  <si>
    <t>Petr Benda 14</t>
  </si>
  <si>
    <t>Michal Bína 13</t>
  </si>
  <si>
    <t xml:space="preserve">Vojta Vozabule 14 </t>
  </si>
  <si>
    <t>Vít Dostál 14</t>
  </si>
  <si>
    <t>Daniel Barger 15</t>
  </si>
  <si>
    <t>Markéta Váňová 11</t>
  </si>
  <si>
    <t>Aneta Vaněčková 12</t>
  </si>
  <si>
    <t xml:space="preserve">TOM-KČT Kralupy </t>
  </si>
  <si>
    <t>Dominik Fridrich 11</t>
  </si>
  <si>
    <t>Jaroslav Beran 11</t>
  </si>
  <si>
    <t>Jan Benda 12</t>
  </si>
  <si>
    <t>Eliška Sodomková 09</t>
  </si>
  <si>
    <t>Eliška Beranová 09</t>
  </si>
  <si>
    <t>Antonín Siegl 09</t>
  </si>
  <si>
    <t>Martin Bína 10</t>
  </si>
  <si>
    <t>Jakub Závodský 08</t>
  </si>
  <si>
    <t>Václav Machek 07</t>
  </si>
  <si>
    <t>Klára Buncová 03</t>
  </si>
  <si>
    <t>Tereza Dvořáková 85</t>
  </si>
  <si>
    <t>Romana Vejrostová 65</t>
  </si>
  <si>
    <t>Lenka Lejsková 85</t>
  </si>
  <si>
    <t>Jan Vejrosta 91</t>
  </si>
  <si>
    <t>Jan Vavřík 90</t>
  </si>
  <si>
    <t>Lucie Mukařovská 97</t>
  </si>
  <si>
    <t>Johana Veselá 12</t>
  </si>
  <si>
    <t>Zuzana Pavlátová 12</t>
  </si>
  <si>
    <t>Denisa Kratochvílová 07</t>
  </si>
  <si>
    <t>Ondra</t>
  </si>
  <si>
    <t>Kuška</t>
  </si>
  <si>
    <t>Doplním zítra</t>
  </si>
  <si>
    <t>Vojtěch Kos 10</t>
  </si>
  <si>
    <t>Dominik Boháč 07</t>
  </si>
  <si>
    <t>Jáchym Hruška 07</t>
  </si>
  <si>
    <t>Nikola Blechová 07</t>
  </si>
  <si>
    <t>Kateřina Čokrtová 94</t>
  </si>
  <si>
    <t>Alžběta Vodičková 05</t>
  </si>
  <si>
    <t>David Machorek 94</t>
  </si>
  <si>
    <t>TOM Mikulášovice</t>
  </si>
  <si>
    <t>Václav Čokrt 89</t>
  </si>
  <si>
    <t>Lenka Jeřábková 14</t>
  </si>
  <si>
    <t>Adam Kodada 16</t>
  </si>
  <si>
    <t>František Koloros 06</t>
  </si>
  <si>
    <t xml:space="preserve">David Jun 07 </t>
  </si>
  <si>
    <t>Skaut Týnec nad Sázavou</t>
  </si>
  <si>
    <t>Starší dorostenci 05-06</t>
  </si>
  <si>
    <t>David Pindous 10</t>
  </si>
  <si>
    <t>Vojtěch Oktábec 67</t>
  </si>
  <si>
    <t>Marek Váňa 78</t>
  </si>
  <si>
    <t>Slabý Martin 82</t>
  </si>
  <si>
    <t>Kamil Sodomka 81</t>
  </si>
  <si>
    <t>Vladimír Siegl 77</t>
  </si>
  <si>
    <t>Zdeněk Vejrosta 61</t>
  </si>
  <si>
    <t>Martin Vaněček 77</t>
  </si>
  <si>
    <t>Vít Toušek 14</t>
  </si>
  <si>
    <t>Štěpán Pavlišče 15</t>
  </si>
  <si>
    <t>Vilém Sokol 14</t>
  </si>
  <si>
    <t>Adam Pertlík 14</t>
  </si>
  <si>
    <t>Daniel Kilian 14</t>
  </si>
  <si>
    <t xml:space="preserve">Josefína Pavliščová 15 </t>
  </si>
  <si>
    <t>Anna Pavliščová 12</t>
  </si>
  <si>
    <t>Eliška Škrabánková 13</t>
  </si>
  <si>
    <t>Barbora Kodadová 13</t>
  </si>
  <si>
    <t>Aneta Charvátová 13</t>
  </si>
  <si>
    <t>Martin Molitoris 09</t>
  </si>
  <si>
    <t xml:space="preserve">Marie Pavliščová 09 </t>
  </si>
  <si>
    <t>Lukáš Molitoris 12</t>
  </si>
  <si>
    <t xml:space="preserve">Peter Molitoris 80 </t>
  </si>
  <si>
    <t>Michaela Švarcová 14</t>
  </si>
  <si>
    <t>Ondřej Kuška 11</t>
  </si>
  <si>
    <t>Jiří Leština 12</t>
  </si>
  <si>
    <t>Petr Švarc 08</t>
  </si>
  <si>
    <t>Zdenka Kakalejčíková 89</t>
  </si>
  <si>
    <t>Alena Jeřábková</t>
  </si>
  <si>
    <t>Jan Jeřábek 16</t>
  </si>
  <si>
    <t>Milan Fogl 66</t>
  </si>
  <si>
    <t xml:space="preserve">Vít Toral 13          </t>
  </si>
  <si>
    <t xml:space="preserve">           5. 11. 2022 Český Brod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</si>
</sst>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:ss;@"/>
    <numFmt numFmtId="165" formatCode="0.0"/>
  </numFmts>
  <fonts count="17" x14ac:knownFonts="1">
    <font>
      <sz val="10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6"/>
      <name val="Arial CE"/>
      <family val="2"/>
      <charset val="238"/>
    </font>
    <font>
      <b/>
      <sz val="12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sz val="14"/>
      <color rgb="FF222222"/>
      <name val="Times New Roman"/>
      <family val="1"/>
      <charset val="238"/>
    </font>
    <font>
      <sz val="10"/>
      <color rgb="FF000000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rgb="FF222222"/>
      <name val="Arial"/>
      <family val="2"/>
      <charset val="238"/>
    </font>
    <font>
      <sz val="11"/>
      <name val="Calibri"/>
      <family val="2"/>
      <charset val="238"/>
    </font>
    <font>
      <b/>
      <sz val="18"/>
      <name val="Arial CE"/>
      <family val="2"/>
      <charset val="238"/>
    </font>
    <font>
      <b/>
      <sz val="10"/>
      <color theme="0"/>
      <name val="Arial CE"/>
      <family val="2"/>
      <charset val="238"/>
    </font>
    <font>
      <b/>
      <sz val="10"/>
      <name val="Arial CE"/>
      <charset val="238"/>
    </font>
    <font>
      <sz val="8"/>
      <name val="Arial CE"/>
      <family val="2"/>
      <charset val="238"/>
    </font>
    <font>
      <sz val="11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FCE4D6"/>
        <bgColor rgb="FFFCE4D6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theme="9"/>
      </top>
      <bottom style="thick">
        <color rgb="FFFFFFFF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rgb="FFF4B084"/>
      </top>
      <bottom style="thin">
        <color rgb="FFF4B08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165" fontId="5" fillId="0" borderId="0" xfId="0" applyNumberFormat="1" applyFont="1"/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/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right" wrapText="1"/>
    </xf>
    <xf numFmtId="0" fontId="7" fillId="2" borderId="2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10" fillId="0" borderId="0" xfId="0" applyFont="1"/>
    <xf numFmtId="0" fontId="11" fillId="0" borderId="0" xfId="0" applyFont="1" applyAlignment="1">
      <alignment horizontal="justify" vertical="center"/>
    </xf>
    <xf numFmtId="0" fontId="7" fillId="2" borderId="0" xfId="0" applyFont="1" applyFill="1" applyAlignment="1">
      <alignment wrapText="1"/>
    </xf>
    <xf numFmtId="0" fontId="12" fillId="0" borderId="0" xfId="0" applyFont="1"/>
    <xf numFmtId="0" fontId="5" fillId="3" borderId="0" xfId="0" applyFont="1" applyFill="1" applyAlignment="1">
      <alignment horizontal="center"/>
    </xf>
    <xf numFmtId="0" fontId="0" fillId="0" borderId="3" xfId="0" applyBorder="1" applyAlignment="1">
      <alignment horizontal="left" vertical="center" indent="1"/>
    </xf>
    <xf numFmtId="0" fontId="13" fillId="4" borderId="4" xfId="0" applyFont="1" applyFill="1" applyBorder="1"/>
    <xf numFmtId="0" fontId="14" fillId="0" borderId="0" xfId="0" applyFont="1"/>
    <xf numFmtId="0" fontId="0" fillId="3" borderId="0" xfId="0" applyFill="1" applyAlignment="1">
      <alignment horizontal="center" vertical="center"/>
    </xf>
    <xf numFmtId="0" fontId="11" fillId="0" borderId="0" xfId="0" applyFont="1"/>
    <xf numFmtId="0" fontId="16" fillId="0" borderId="0" xfId="0" applyFont="1"/>
    <xf numFmtId="0" fontId="1" fillId="0" borderId="0" xfId="1"/>
    <xf numFmtId="0" fontId="5" fillId="6" borderId="0" xfId="0" applyFont="1" applyFill="1" applyAlignment="1">
      <alignment horizontal="center"/>
    </xf>
    <xf numFmtId="21" fontId="0" fillId="0" borderId="0" xfId="0" applyNumberFormat="1"/>
    <xf numFmtId="0" fontId="11" fillId="0" borderId="5" xfId="0" applyFont="1" applyBorder="1"/>
    <xf numFmtId="0" fontId="16" fillId="5" borderId="0" xfId="0" applyFont="1" applyFill="1"/>
  </cellXfs>
  <cellStyles count="2">
    <cellStyle name="Normální" xfId="0" builtinId="0"/>
    <cellStyle name="Normální 2" xfId="1" xr:uid="{B47D4B69-494E-4AB8-A9E8-C89519D5DEF5}"/>
  </cellStyles>
  <dxfs count="3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color theme="8" tint="-0.24994659260841701"/>
      </font>
      <fill>
        <patternFill patternType="solid">
          <bgColor theme="6" tint="0.7999816888943144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color theme="5" tint="-0.24994659260841701"/>
      </font>
      <fill>
        <patternFill>
          <bgColor rgb="FFFFC7CE"/>
        </patternFill>
      </fill>
    </dxf>
    <dxf>
      <font>
        <color theme="8" tint="-0.24994659260841701"/>
      </font>
      <fill>
        <patternFill patternType="solid">
          <bgColor theme="6" tint="0.7999816888943144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color theme="5" tint="-0.24994659260841701"/>
      </font>
      <fill>
        <patternFill>
          <bgColor rgb="FFFFC7CE"/>
        </patternFill>
      </fill>
    </dxf>
    <dxf>
      <font>
        <color theme="8" tint="-0.24994659260841701"/>
      </font>
      <fill>
        <patternFill patternType="solid">
          <bgColor theme="6" tint="0.7999816888943144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color theme="5" tint="-0.24994659260841701"/>
      </font>
      <fill>
        <patternFill>
          <bgColor rgb="FFFFC7CE"/>
        </patternFill>
      </fill>
    </dxf>
    <dxf>
      <font>
        <color theme="8" tint="-0.24994659260841701"/>
      </font>
      <fill>
        <patternFill patternType="solid">
          <bgColor theme="6" tint="0.7999816888943144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color theme="5" tint="-0.24994659260841701"/>
      </font>
      <fill>
        <patternFill>
          <bgColor rgb="FFFFC7CE"/>
        </patternFill>
      </fill>
    </dxf>
    <dxf>
      <font>
        <color theme="8" tint="-0.24994659260841701"/>
      </font>
      <fill>
        <patternFill patternType="solid">
          <bgColor theme="6" tint="0.7999816888943144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color theme="5" tint="-0.24994659260841701"/>
      </font>
      <fill>
        <patternFill>
          <bgColor rgb="FFFFC7CE"/>
        </patternFill>
      </fill>
    </dxf>
    <dxf>
      <font>
        <color theme="8" tint="-0.24994659260841701"/>
      </font>
      <fill>
        <patternFill patternType="solid">
          <bgColor theme="6" tint="0.7999816888943144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color theme="5" tint="-0.24994659260841701"/>
      </font>
      <fill>
        <patternFill>
          <bgColor rgb="FFFFC7CE"/>
        </patternFill>
      </fill>
    </dxf>
    <dxf>
      <font>
        <color theme="8" tint="-0.24994659260841701"/>
      </font>
      <fill>
        <patternFill patternType="solid">
          <bgColor theme="6" tint="0.7999816888943144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color theme="5" tint="-0.24994659260841701"/>
      </font>
      <fill>
        <patternFill>
          <bgColor rgb="FFFFC7CE"/>
        </patternFill>
      </fill>
    </dxf>
    <dxf>
      <font>
        <color theme="8" tint="-0.24994659260841701"/>
      </font>
      <fill>
        <patternFill patternType="solid">
          <bgColor theme="6" tint="0.7999816888943144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color theme="5" tint="-0.24994659260841701"/>
      </font>
      <fill>
        <patternFill>
          <bgColor rgb="FFFFC7CE"/>
        </patternFill>
      </fill>
    </dxf>
    <dxf>
      <font>
        <color theme="8" tint="-0.24994659260841701"/>
      </font>
      <fill>
        <patternFill patternType="solid">
          <bgColor theme="6" tint="0.7999816888943144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color theme="5" tint="-0.24994659260841701"/>
      </font>
      <fill>
        <patternFill>
          <bgColor rgb="FFFFC7CE"/>
        </patternFill>
      </fill>
    </dxf>
    <dxf>
      <font>
        <color theme="8" tint="-0.24994659260841701"/>
      </font>
      <fill>
        <patternFill patternType="solid">
          <bgColor theme="6" tint="0.7999816888943144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color theme="5" tint="-0.24994659260841701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h:mm:ss;@"/>
    </dxf>
    <dxf>
      <numFmt numFmtId="164" formatCode="h:mm:ss;@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570C2FC-5A26-44E6-9B8E-7F5868C4F330}" name="Tabulka6" displayName="Tabulka6" ref="A6:R19" totalsRowShown="0" headerRowDxfId="339" dataDxfId="338">
  <autoFilter ref="A6:R19" xr:uid="{93D7FDA1-F588-4C1C-AA3F-6D9D6D1A48C6}"/>
  <sortState xmlns:xlrd2="http://schemas.microsoft.com/office/spreadsheetml/2017/richdata2" ref="A7:R19">
    <sortCondition ref="R6:R19"/>
  </sortState>
  <tableColumns count="18">
    <tableColumn id="1" xr3:uid="{77D9B9D3-34AD-4464-BEDD-D7C208C9A1CF}" name="Poř. " dataDxfId="337"/>
    <tableColumn id="2" xr3:uid="{2E4CA13D-3F09-4F6D-AF19-5B21C6020E12}" name="jméno, příjmení, rok narození" dataDxfId="336"/>
    <tableColumn id="3" xr3:uid="{1199F66D-CD24-4451-A8FF-C5089CB7439F}" name="organizace" dataDxfId="335"/>
    <tableColumn id="4" xr3:uid="{757CA3F1-D5FA-4E86-96AE-D76D7426DC7B}" name="V" dataDxfId="334"/>
    <tableColumn id="5" xr3:uid="{18D53F9B-044D-425D-88D3-AD603755305D}" name="O" dataDxfId="333"/>
    <tableColumn id="6" xr3:uid="{BDA56C1E-7F87-481D-9290-91BB3723E9A2}" name="U" dataDxfId="332"/>
    <tableColumn id="7" xr3:uid="{0364D8AC-FCB9-4170-8DDD-64BB6F7940EE}" name="M" dataDxfId="331"/>
    <tableColumn id="8" xr3:uid="{87D23C6B-61C5-4044-B461-8C6F884C48ED}" name="A" dataDxfId="330"/>
    <tableColumn id="9" xr3:uid="{9485DB93-EF79-4CF4-BBC9-8B140C04FFCF}" name="PL" dataDxfId="329"/>
    <tableColumn id="10" xr3:uid="{0689B4D4-4FEE-407D-88A2-AF1B5866B42F}" name="TT" dataDxfId="328"/>
    <tableColumn id="11" xr3:uid="{0A4546A3-A0DF-4068-A6DC-12A1A2B6136A}" name="D" dataDxfId="327"/>
    <tableColumn id="12" xr3:uid="{ECBB33B8-210D-4CBD-98E8-7B8F3CF44F3C}" name="KPČ" dataDxfId="326"/>
    <tableColumn id="13" xr3:uid="{488D0E88-CE75-40AC-A066-A9CDB825D89C}" name="suma" dataDxfId="325">
      <calculatedColumnFormula>SUM(Tabulka6[[#This Row],[V]:[KPČ]])</calculatedColumnFormula>
    </tableColumn>
    <tableColumn id="14" xr3:uid="{0F3756F0-3479-4B31-B018-0D878E54C75F}" name="cíl" dataDxfId="324"/>
    <tableColumn id="15" xr3:uid="{DE525044-1F5D-40E0-ACA5-8F3D82D1C2CD}" name="start" dataDxfId="323"/>
    <tableColumn id="16" xr3:uid="{9CC1FACA-B3F4-4321-9EF9-E65830F146F6}" name="čas" dataDxfId="322">
      <calculatedColumnFormula>Tabulka6[[#This Row],[cíl]]-Tabulka6[[#This Row],[start]]</calculatedColumnFormula>
    </tableColumn>
    <tableColumn id="17" xr3:uid="{86B43E4A-A281-4E4B-9909-729AB8048B5A}" name="zdržení" dataDxfId="321"/>
    <tableColumn id="18" xr3:uid="{688C34F8-0591-47CF-BACC-F529F021B2EC}" name="celkem " dataDxfId="320">
      <calculatedColumnFormula>P7+TIME(0,M7,0)-Q7</calculatedColumnFormula>
    </tableColumn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76D60F5-B51C-41C3-8A32-FB068AE461A6}" name="Tabulka16" displayName="Tabulka16" ref="A150:R163" totalsRowShown="0" headerRowDxfId="161" dataDxfId="160">
  <autoFilter ref="A150:R163" xr:uid="{1E8FE1ED-BEEC-42EB-B013-81531B0FDBB3}"/>
  <sortState xmlns:xlrd2="http://schemas.microsoft.com/office/spreadsheetml/2017/richdata2" ref="A151:R163">
    <sortCondition ref="R150:R163"/>
  </sortState>
  <tableColumns count="18">
    <tableColumn id="1" xr3:uid="{ACA5FA89-4B4B-42BC-ADED-FC2B638820B9}" name="Poř. " dataDxfId="159"/>
    <tableColumn id="2" xr3:uid="{728F80D1-A163-4D5E-BCA0-08A1305D285A}" name="jméno, příjmení, rok narození" dataDxfId="158"/>
    <tableColumn id="3" xr3:uid="{61F3949E-6C0E-41E4-AD6E-C5D6FB2CCA36}" name="organizace" dataDxfId="157"/>
    <tableColumn id="4" xr3:uid="{41A98F2B-EF02-4A85-A985-FBA16EFCFD52}" name="V" dataDxfId="156"/>
    <tableColumn id="5" xr3:uid="{34888259-464A-4536-A4F4-793BC7F568DB}" name="O" dataDxfId="155"/>
    <tableColumn id="6" xr3:uid="{86130F71-1039-423F-8307-02C621ED6C78}" name="U" dataDxfId="154"/>
    <tableColumn id="7" xr3:uid="{E7323B78-ADA5-40ED-8DFB-5B668B42E11D}" name="M" dataDxfId="153"/>
    <tableColumn id="8" xr3:uid="{F12E8CA1-CFFF-41E3-ADD6-52A7CF7BF803}" name="A" dataDxfId="152"/>
    <tableColumn id="9" xr3:uid="{9AAE1362-2594-4A3B-BB82-464279A86BE4}" name="PL" dataDxfId="151"/>
    <tableColumn id="10" xr3:uid="{AD249CFB-DC89-4206-9289-BC4A5FB2B1C3}" name="TT" dataDxfId="150"/>
    <tableColumn id="11" xr3:uid="{DF5FFF3C-0515-43AC-860B-7264EFECB0E4}" name="D" dataDxfId="149"/>
    <tableColumn id="12" xr3:uid="{1919E29F-22D1-4603-9FC4-95E3CD38185B}" name="KPČ" dataDxfId="148"/>
    <tableColumn id="13" xr3:uid="{A9A15F02-88A9-40B1-B21B-57864A169FDD}" name="suma" dataDxfId="147">
      <calculatedColumnFormula>SUM(Tabulka16[[#This Row],[V]:[KPČ]])</calculatedColumnFormula>
    </tableColumn>
    <tableColumn id="14" xr3:uid="{A09506C8-62CA-469F-BBE7-43AC91B8A247}" name="cíl" dataDxfId="146"/>
    <tableColumn id="15" xr3:uid="{122C33B1-A73A-4669-980F-C6894840E19A}" name="start" dataDxfId="145"/>
    <tableColumn id="16" xr3:uid="{018F4CF0-4282-497D-B450-213E5F0D756C}" name="čas" dataDxfId="144">
      <calculatedColumnFormula>Tabulka16[[#This Row],[cíl]]-Tabulka16[[#This Row],[start]]</calculatedColumnFormula>
    </tableColumn>
    <tableColumn id="17" xr3:uid="{25552E3D-A08D-4D5C-B106-5F42FAF7EB6C}" name="zdržení" dataDxfId="143"/>
    <tableColumn id="18" xr3:uid="{65F97817-B6DA-48E1-878F-A8E982A1EEA6}" name="celkem " dataDxfId="142">
      <calculatedColumnFormula>P151+TIME(0,M151,0)-Q151</calculatedColumnFormula>
    </tableColumn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96D97019-DE67-4521-AB43-E4797286B08A}" name="Tabulka17" displayName="Tabulka17" ref="A166:R177" totalsRowShown="0" headerRowDxfId="141" dataDxfId="140">
  <autoFilter ref="A166:R177" xr:uid="{E24F3461-C51A-444E-ACAB-84382BE7C00B}"/>
  <sortState xmlns:xlrd2="http://schemas.microsoft.com/office/spreadsheetml/2017/richdata2" ref="A167:R177">
    <sortCondition ref="R166:R177"/>
  </sortState>
  <tableColumns count="18">
    <tableColumn id="1" xr3:uid="{70BC1278-C47B-4511-97E2-FA3F010B69D9}" name="Poř. " dataDxfId="139"/>
    <tableColumn id="2" xr3:uid="{FAF73802-212B-451A-B89B-B04B97714EC9}" name="jméno, příjmení, rok narození"/>
    <tableColumn id="3" xr3:uid="{16F9EEFE-1E0A-4FE8-B1EC-235D17E29079}" name="organizace" dataDxfId="138"/>
    <tableColumn id="4" xr3:uid="{A0794E68-8B31-4380-97AF-D5E62F441520}" name="V" dataDxfId="137"/>
    <tableColumn id="5" xr3:uid="{2B748122-59FE-4AAC-9B70-FB571C1E4C95}" name="O" dataDxfId="136"/>
    <tableColumn id="6" xr3:uid="{B4A256A7-B64C-46F8-8B7F-947645173281}" name="U" dataDxfId="135"/>
    <tableColumn id="7" xr3:uid="{42084A8D-BB40-4F6F-8D85-C9E8CC32457A}" name="M" dataDxfId="134"/>
    <tableColumn id="8" xr3:uid="{1C0193FD-CAFF-4C5B-9952-0B506DA153CE}" name="A" dataDxfId="133"/>
    <tableColumn id="9" xr3:uid="{3D106B3D-597B-453C-A00D-D5CE8263A429}" name="PL" dataDxfId="132"/>
    <tableColumn id="10" xr3:uid="{E09CB3C4-C8AA-4955-A03D-CDB0D45AD964}" name="TT" dataDxfId="131"/>
    <tableColumn id="11" xr3:uid="{78A14761-27B0-4CCC-B0F8-B2E49875CA84}" name="D" dataDxfId="130"/>
    <tableColumn id="12" xr3:uid="{45DEA507-2CDE-4BC0-B923-DA6694DA7C5D}" name="KPČ" dataDxfId="129"/>
    <tableColumn id="13" xr3:uid="{6BC13059-68C4-4E85-904B-6639BAAC2046}" name="suma" dataDxfId="128">
      <calculatedColumnFormula>SUM(Tabulka17[[#This Row],[V]:[KPČ]])</calculatedColumnFormula>
    </tableColumn>
    <tableColumn id="14" xr3:uid="{222B2D71-9CED-4318-9DBE-2CFA86A65F85}" name="cíl" dataDxfId="127"/>
    <tableColumn id="15" xr3:uid="{CE1D9286-4019-43B4-AD29-2FDC73B0C3CC}" name="start" dataDxfId="126"/>
    <tableColumn id="16" xr3:uid="{82057628-0A8A-4733-890A-38038C0D6179}" name="čas" dataDxfId="125">
      <calculatedColumnFormula>Tabulka17[[#This Row],[cíl]]-Tabulka17[[#This Row],[start]]</calculatedColumnFormula>
    </tableColumn>
    <tableColumn id="17" xr3:uid="{B016CCE1-8915-4627-A02D-1D42E3A110C8}" name="zdržení" dataDxfId="124"/>
    <tableColumn id="18" xr3:uid="{4970FB3C-0F3C-4AB1-A01A-956AC6DC712B}" name="celkem " dataDxfId="123">
      <calculatedColumnFormula>P167+TIME(0,M167,0)-Q167</calculatedColumnFormula>
    </tableColumn>
  </tableColumns>
  <tableStyleInfo name="TableStyleMedium5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67776DED-9CF1-4CC1-B31C-95F5CFD37221}" name="Tabulka19" displayName="Tabulka19" ref="B73:R80" totalsRowShown="0">
  <autoFilter ref="B73:R80" xr:uid="{6BF055A3-A4B0-42A1-BBDC-E0125DA37874}"/>
  <sortState xmlns:xlrd2="http://schemas.microsoft.com/office/spreadsheetml/2017/richdata2" ref="B74:R80">
    <sortCondition ref="R73:R80"/>
  </sortState>
  <tableColumns count="17">
    <tableColumn id="1" xr3:uid="{4B4B8238-FE18-4E5F-8C5E-55DAD7D48D7E}" name="jméno, příjmení, rok narození"/>
    <tableColumn id="2" xr3:uid="{A5AC97C4-9A5A-4763-A052-A69888073389}" name="organizace"/>
    <tableColumn id="3" xr3:uid="{551A2F01-39F6-4562-A714-B37D09C691FC}" name="V"/>
    <tableColumn id="4" xr3:uid="{9041D32D-6C2F-4BCE-8D0A-EFC18901D9CB}" name="O"/>
    <tableColumn id="5" xr3:uid="{03F937D8-FE34-448C-9808-8287D89828F5}" name="U"/>
    <tableColumn id="6" xr3:uid="{79DFB0F4-884E-4218-BF75-6BC97295555D}" name="M"/>
    <tableColumn id="7" xr3:uid="{C533673E-44E8-4FF6-BB1C-3250DD81DB73}" name="A"/>
    <tableColumn id="8" xr3:uid="{C455F2A4-B001-4ADD-814D-4666820BCDAA}" name="PL"/>
    <tableColumn id="9" xr3:uid="{C5BCDFD3-A018-4FD7-A8D0-1E6F357D3584}" name="TT"/>
    <tableColumn id="10" xr3:uid="{5619BDBC-2C58-4FF9-B30A-0AC337833708}" name="D"/>
    <tableColumn id="11" xr3:uid="{246493C4-93BE-454A-8A95-EADCA40A253A}" name="KPČ"/>
    <tableColumn id="12" xr3:uid="{E18742FC-A97C-423A-8515-685CD49ECBB3}" name="suma" dataDxfId="122">
      <calculatedColumnFormula>SUM(Tabulka19[[#This Row],[V]:[KPČ]])</calculatedColumnFormula>
    </tableColumn>
    <tableColumn id="13" xr3:uid="{28BE93DE-8096-4D63-B427-B94067AE8B97}" name="cíl"/>
    <tableColumn id="14" xr3:uid="{B5D86A05-8B23-4370-9AE9-69103AA4ED0C}" name="start"/>
    <tableColumn id="15" xr3:uid="{E0DA3711-7385-4BED-9DBA-66BC5DFB81A5}" name="čas" dataDxfId="121">
      <calculatedColumnFormula>Tabulka19[[#This Row],[cíl]]-Tabulka19[[#This Row],[start]]</calculatedColumnFormula>
    </tableColumn>
    <tableColumn id="16" xr3:uid="{86416297-71C0-4C57-B303-C145CFAA0D06}" name="zdržení"/>
    <tableColumn id="17" xr3:uid="{A0C2F19B-E846-4BAF-BE8B-41A515EA5154}" name="celkem " dataDxfId="120">
      <calculatedColumnFormula>P74+TIME(0,M74,0)-Q74</calculatedColumnFormula>
    </tableColumn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0DAED71-DA33-49C3-BB9A-57727CB6BD52}" name="Tabulka7" displayName="Tabulka7" ref="A22:R35" totalsRowShown="0" headerRowDxfId="119" dataDxfId="118">
  <autoFilter ref="A22:R35" xr:uid="{704CF53C-7722-4124-AB89-AC84602DCBAC}"/>
  <sortState xmlns:xlrd2="http://schemas.microsoft.com/office/spreadsheetml/2017/richdata2" ref="A23:R35">
    <sortCondition ref="R22:R35"/>
  </sortState>
  <tableColumns count="18">
    <tableColumn id="1" xr3:uid="{019CAA8D-E178-485B-837F-002F47F44184}" name="Poř. " dataDxfId="117"/>
    <tableColumn id="2" xr3:uid="{49744710-EF9A-4826-9ED6-CEB1BFE61911}" name="jméno, příjmení, rok narození" dataDxfId="116"/>
    <tableColumn id="3" xr3:uid="{B51D6677-DD4C-480A-8A2E-E5B1CEA9DA4A}" name="organizace" dataDxfId="115"/>
    <tableColumn id="4" xr3:uid="{6C58497A-2620-48FA-9D95-CEC9CFA40103}" name="V" dataDxfId="114"/>
    <tableColumn id="5" xr3:uid="{FB2DF5DC-410D-4182-A325-787DC8F7CBAB}" name="O" dataDxfId="113"/>
    <tableColumn id="6" xr3:uid="{CEE4BB96-9630-4ACC-99E0-DF6464E7F4D8}" name="U" dataDxfId="112"/>
    <tableColumn id="7" xr3:uid="{B6021A58-787F-4083-A6BD-AD30F78E516E}" name="M" dataDxfId="111"/>
    <tableColumn id="8" xr3:uid="{C6D85B2F-8C3A-42A6-97DD-8E098BB0E3E0}" name="A" dataDxfId="110"/>
    <tableColumn id="9" xr3:uid="{BD049AD8-88C7-422F-9F92-A48D058B6A1D}" name="PL" dataDxfId="109"/>
    <tableColumn id="10" xr3:uid="{C895D409-80E0-45C0-B187-FBE9D6A7F9C5}" name="TT" dataDxfId="108"/>
    <tableColumn id="11" xr3:uid="{1395B07C-CD40-4DAD-A294-3B7A970785B5}" name="D" dataDxfId="107"/>
    <tableColumn id="12" xr3:uid="{F3A8E00E-6596-4D61-8471-A3B82104CEFE}" name="KPČ" dataDxfId="106"/>
    <tableColumn id="13" xr3:uid="{85C6AF68-69AA-4A59-B4B7-28CC287D74F8}" name="suma" dataDxfId="105">
      <calculatedColumnFormula>SUM(Tabulka7[[#This Row],[V]:[KPČ]])</calculatedColumnFormula>
    </tableColumn>
    <tableColumn id="14" xr3:uid="{880DDEF9-B209-4E4C-8F77-1D6E7C1FAE5F}" name="cíl" dataDxfId="104"/>
    <tableColumn id="15" xr3:uid="{5BE30FD8-EC40-4D6F-99D5-D37729CBFF1C}" name="start" dataDxfId="103"/>
    <tableColumn id="16" xr3:uid="{9A741E7E-2D25-4D44-8898-466276E1FB9E}" name="čas" dataDxfId="102">
      <calculatedColumnFormula>Tabulka7[[#This Row],[cíl]]-Tabulka7[[#This Row],[start]]</calculatedColumnFormula>
    </tableColumn>
    <tableColumn id="17" xr3:uid="{A337EB7D-C004-4074-9021-814EA00FF063}" name="zdržení" dataDxfId="101"/>
    <tableColumn id="18" xr3:uid="{94B3BCAB-19B1-4371-BD88-9D333F42547A}" name="celkem " dataDxfId="100">
      <calculatedColumnFormula>P23+TIME(0,M23,0)-Q23</calculatedColumnFormula>
    </tableColumn>
  </tableColumns>
  <tableStyleInfo name="TableStyleMedium7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16CAA105-0B7A-408A-B68F-B6F2AB3D3F78}" name="Tabulka20" displayName="Tabulka20" ref="A41:R49" totalsRowShown="0" headerRowDxfId="99" dataDxfId="98">
  <autoFilter ref="A41:R49" xr:uid="{B716E72B-15C1-47A2-8DF4-88FD7679ADCE}"/>
  <sortState xmlns:xlrd2="http://schemas.microsoft.com/office/spreadsheetml/2017/richdata2" ref="A42:R49">
    <sortCondition ref="R41:R49"/>
  </sortState>
  <tableColumns count="18">
    <tableColumn id="1" xr3:uid="{F2FA146F-BA6B-4DC0-8FDB-3142EC7F7AFB}" name="Poř. " dataDxfId="97"/>
    <tableColumn id="2" xr3:uid="{8CD9F716-2D6B-4908-ABA5-F21B421C605D}" name="jméno, příjmení, rok narození" dataDxfId="96"/>
    <tableColumn id="3" xr3:uid="{6EA3881B-9E0E-4163-9B35-405F24C55568}" name="organizace" dataDxfId="95"/>
    <tableColumn id="4" xr3:uid="{961F2768-061B-445A-99F9-75E6D29ACEAC}" name="V" dataDxfId="94"/>
    <tableColumn id="5" xr3:uid="{2F5F7E88-8F8B-4EE6-BC21-D2532DCEB925}" name="O" dataDxfId="93"/>
    <tableColumn id="6" xr3:uid="{3F5D69FC-5CE1-4AE8-A567-EA249E3CBE6C}" name="U" dataDxfId="92"/>
    <tableColumn id="7" xr3:uid="{9D17E155-A56C-4196-AFB7-9B9589BD5B9A}" name="M" dataDxfId="91"/>
    <tableColumn id="8" xr3:uid="{CC88BA25-8AF4-439A-B3A9-915D7A515DFB}" name="A" dataDxfId="90"/>
    <tableColumn id="9" xr3:uid="{A8EE7C11-F52D-4BFE-A865-0891AD23AFC1}" name="PL" dataDxfId="89"/>
    <tableColumn id="10" xr3:uid="{0DA40BB7-F4E6-40CB-8FE1-47DF91FC9116}" name="TT" dataDxfId="88"/>
    <tableColumn id="11" xr3:uid="{5293CB1F-9F25-4004-8E37-C88D064D0AF3}" name="D" dataDxfId="87"/>
    <tableColumn id="12" xr3:uid="{BDA9B04C-972D-4B70-A248-92C6174BD5E3}" name="KPČ" dataDxfId="86"/>
    <tableColumn id="13" xr3:uid="{842E5A45-17F4-4BD9-B339-2B512E7F5FA2}" name="suma" dataDxfId="85">
      <calculatedColumnFormula>SUM(Tabulka20[[#This Row],[V]:[KPČ]])</calculatedColumnFormula>
    </tableColumn>
    <tableColumn id="14" xr3:uid="{738AF510-19E2-45CA-930B-C9F54D53BFA7}" name="cíl" dataDxfId="84"/>
    <tableColumn id="15" xr3:uid="{B3BFC481-2BE8-438D-A50B-D90C800E683F}" name="start" dataDxfId="83"/>
    <tableColumn id="16" xr3:uid="{5B6D7DFF-6B0B-4D6F-94AF-2F2C6B83C517}" name="čas" dataDxfId="82">
      <calculatedColumnFormula>Tabulka20[[#This Row],[cíl]]-Tabulka20[[#This Row],[start]]</calculatedColumnFormula>
    </tableColumn>
    <tableColumn id="17" xr3:uid="{FA60A0BC-1C19-4F03-8731-EB0CD052EA27}" name="zdržení" dataDxfId="81"/>
    <tableColumn id="18" xr3:uid="{0D0E60EF-EA3A-4AF3-9EE4-8184986B0C83}" name="celkem " dataDxfId="80">
      <calculatedColumnFormula>P42+TIME(0,M42,0)-Q42</calculatedColumnFormula>
    </tableColumn>
  </tableColumns>
  <tableStyleInfo name="TableStyleMedium3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118D6E3-2789-4BCC-BFFF-173B0ED20430}" name="Tabulka92" displayName="Tabulka92" ref="A115:R121" totalsRowShown="0" headerRowDxfId="79" dataDxfId="78">
  <autoFilter ref="A115:R121" xr:uid="{0118D6E3-2789-4BCC-BFFF-173B0ED20430}"/>
  <sortState xmlns:xlrd2="http://schemas.microsoft.com/office/spreadsheetml/2017/richdata2" ref="A116:R117">
    <sortCondition ref="R63:R70"/>
  </sortState>
  <tableColumns count="18">
    <tableColumn id="1" xr3:uid="{39076B94-DE79-4CDE-9B85-733CB319F872}" name="Poř. " dataDxfId="77"/>
    <tableColumn id="2" xr3:uid="{FE8B2632-3F18-4714-9F9E-F7F3DD4895AE}" name="jméno, příjmení, rok narození" dataDxfId="76"/>
    <tableColumn id="3" xr3:uid="{C84D5D0E-0D4F-4BE8-B604-DF7231BB3BA3}" name="organizace" dataDxfId="75"/>
    <tableColumn id="4" xr3:uid="{053B96B8-9F10-4CBD-85C2-08E60A094E89}" name="V" dataDxfId="74"/>
    <tableColumn id="5" xr3:uid="{D706E2AE-6988-4FA0-91B7-D576B9F8235E}" name="O" dataDxfId="73"/>
    <tableColumn id="6" xr3:uid="{B46FDE4D-415E-48F3-988D-E8970CDBF5E1}" name="U" dataDxfId="72"/>
    <tableColumn id="7" xr3:uid="{599B546A-90C2-45CF-B950-57A92688BF9B}" name="M" dataDxfId="71"/>
    <tableColumn id="8" xr3:uid="{DB268BF6-5CEE-4895-911B-4E6EF39FF6EE}" name="A" dataDxfId="70"/>
    <tableColumn id="9" xr3:uid="{D59247C6-6E24-4670-B444-5C28EB431652}" name="PL" dataDxfId="69"/>
    <tableColumn id="10" xr3:uid="{A94347F1-9D54-4167-9200-4E8FD02A00FB}" name="TT" dataDxfId="68"/>
    <tableColumn id="11" xr3:uid="{262A08EB-527F-4B0E-B347-12DE0AE573D0}" name="D" dataDxfId="67"/>
    <tableColumn id="12" xr3:uid="{73A573B4-8BFB-4718-BC3A-6A9066AA5736}" name="KPČ" dataDxfId="66"/>
    <tableColumn id="13" xr3:uid="{E178DE83-6367-4325-BC9D-ED7CAB1BAA37}" name="suma" dataDxfId="65">
      <calculatedColumnFormula>SUM(Tabulka92[[#This Row],[V]:[KPČ]])</calculatedColumnFormula>
    </tableColumn>
    <tableColumn id="14" xr3:uid="{2463D1A7-9691-47E8-8918-F50E0B57D141}" name="cíl" dataDxfId="64"/>
    <tableColumn id="15" xr3:uid="{D8D1DEA9-7B1E-4F5A-A4A4-F74E9F582881}" name="start" dataDxfId="63"/>
    <tableColumn id="16" xr3:uid="{01E8AB82-D00C-4E50-B2DD-7368D01FE116}" name="čas" dataDxfId="62">
      <calculatedColumnFormula>Tabulka92[[#This Row],[cíl]]-Tabulka92[[#This Row],[start]]</calculatedColumnFormula>
    </tableColumn>
    <tableColumn id="17" xr3:uid="{1A525560-E9A3-4E02-8F63-CA5357EB5BB9}" name="zdržení" dataDxfId="61"/>
    <tableColumn id="18" xr3:uid="{4E11CAC4-0E1B-493F-B6B2-08F73DBE5F36}" name="celkem " dataDxfId="60">
      <calculatedColumnFormula>P116+TIME(0,M116,0)-Q116</calculatedColumnFormula>
    </tableColumn>
  </tableColumns>
  <tableStyleInfo name="TableStyleMedium5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D98256B-A5CD-4182-9C32-CFC711BB681A}" name="Tabulka5" displayName="Tabulka5" ref="B3:S7" totalsRowShown="0" headerRowDxfId="19" dataDxfId="18">
  <autoFilter ref="B3:S7" xr:uid="{17E15C4C-F69D-41D1-B9A1-2EF3F36C2111}"/>
  <sortState xmlns:xlrd2="http://schemas.microsoft.com/office/spreadsheetml/2017/richdata2" ref="B4:S7">
    <sortCondition ref="S3:S7"/>
  </sortState>
  <tableColumns count="18">
    <tableColumn id="1" xr3:uid="{BF9E7E39-5E27-4404-A553-3CB9922736E1}" name="jméno, příjmení, rok narození" dataDxfId="17"/>
    <tableColumn id="2" xr3:uid="{C00900C0-F5DC-4DBE-9752-E741E36DD607}" name="organizace" dataDxfId="16"/>
    <tableColumn id="3" xr3:uid="{B514266D-F5A2-4174-8831-EBB60E0845E6}" name="V" dataDxfId="15"/>
    <tableColumn id="4" xr3:uid="{210384E4-4F5D-40A6-8D5D-9A0C8BD98116}" name="O" dataDxfId="14"/>
    <tableColumn id="5" xr3:uid="{C3FDDB44-493C-4F43-8DAD-6DD9028A317D}" name="U" dataDxfId="13"/>
    <tableColumn id="6" xr3:uid="{6811BA76-B53A-4336-8440-03C7F4F267C9}" name="M" dataDxfId="12"/>
    <tableColumn id="7" xr3:uid="{28421B27-9058-4EA7-9896-BF5DE6A072A8}" name="A" dataDxfId="11"/>
    <tableColumn id="8" xr3:uid="{E644D282-581C-427D-BF3D-9EF6461CE726}" name="PL" dataDxfId="10"/>
    <tableColumn id="9" xr3:uid="{7B939BED-3F49-456E-99BD-04663D41C968}" name="TT" dataDxfId="9"/>
    <tableColumn id="10" xr3:uid="{9A46A3A4-E705-4218-AB5B-F2543F635809}" name="D" dataDxfId="8"/>
    <tableColumn id="11" xr3:uid="{ECD33D6F-CAFC-4E97-B842-2375A745D285}" name="KPČ" dataDxfId="7"/>
    <tableColumn id="12" xr3:uid="{F372C4B9-A7BF-4C73-A363-BF9B5C22C9CF}" name="suma" dataDxfId="6">
      <calculatedColumnFormula>SUM(D4:L4)</calculatedColumnFormula>
    </tableColumn>
    <tableColumn id="13" xr3:uid="{17E5C00E-F49F-4F49-939E-39DD7050E660}" name="cíl" dataDxfId="5"/>
    <tableColumn id="14" xr3:uid="{3E29C8C7-0241-4B21-85C8-E8206EB4E634}" name="start" dataDxfId="4"/>
    <tableColumn id="15" xr3:uid="{D1CA3185-2502-41E3-9F3F-0283698B552F}" name="čas" dataDxfId="3">
      <calculatedColumnFormula>N4-O4</calculatedColumnFormula>
    </tableColumn>
    <tableColumn id="16" xr3:uid="{DF438325-8506-42EB-B32A-FE21FF7228D9}" name="zdržení" dataDxfId="2"/>
    <tableColumn id="17" xr3:uid="{6120F7C9-D984-449E-B043-53CBD593D9A8}" name="celkem " dataDxfId="1">
      <calculatedColumnFormula>P4+TIME(0,M4,0)-Q4</calculatedColumnFormula>
    </tableColumn>
    <tableColumn id="18" xr3:uid="{BCC63C45-EA15-4ECC-9AF5-C851E48C2450}" name="Sloupec1" dataDxfId="0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0237F05-1A7A-4559-8AE3-0D1307863D37}" name="Tabulka8" displayName="Tabulka8" ref="A52:R60" totalsRowShown="0" headerRowDxfId="319" dataDxfId="318">
  <autoFilter ref="A52:R60" xr:uid="{3FDA4787-CF15-4E7D-822B-BF30C22A36CF}"/>
  <sortState xmlns:xlrd2="http://schemas.microsoft.com/office/spreadsheetml/2017/richdata2" ref="A53:R60">
    <sortCondition ref="R52:R60"/>
  </sortState>
  <tableColumns count="18">
    <tableColumn id="1" xr3:uid="{5B3201A1-62D3-46DD-A26E-370815E39D70}" name="Poř. " dataDxfId="317"/>
    <tableColumn id="2" xr3:uid="{ED6F0047-59CD-404D-9987-BBDA95458589}" name="jméno, příjmení, rok narození" dataDxfId="316"/>
    <tableColumn id="3" xr3:uid="{B1A163A4-B2D1-4C07-97DC-4D607E671A21}" name="organizace" dataDxfId="315"/>
    <tableColumn id="4" xr3:uid="{5FDB96DC-04F0-4078-88B3-E3E6A2F516FE}" name="V" dataDxfId="314"/>
    <tableColumn id="5" xr3:uid="{2FCF6068-7E02-40D3-B11A-3CE4B59DF53B}" name="O" dataDxfId="313"/>
    <tableColumn id="6" xr3:uid="{F6CE1FC5-1D05-4B3D-8895-DAA6F55C48AB}" name="U" dataDxfId="312"/>
    <tableColumn id="7" xr3:uid="{7DEA64BE-8A76-429A-BC79-42270CD126BA}" name="M" dataDxfId="311"/>
    <tableColumn id="8" xr3:uid="{3FBD2B05-3164-4DB7-8BEB-8F756BD06E32}" name="A" dataDxfId="310"/>
    <tableColumn id="9" xr3:uid="{C6365AF2-A15F-4BE4-A667-D628CE77062F}" name="PL" dataDxfId="309"/>
    <tableColumn id="10" xr3:uid="{1B1CBFF8-4D69-4B20-A2E5-E87AC23C2E99}" name="TT" dataDxfId="308"/>
    <tableColumn id="11" xr3:uid="{E9E0A29D-9701-46FF-A71C-82DD36CAA9FC}" name="D" dataDxfId="307"/>
    <tableColumn id="12" xr3:uid="{6C412733-1B5D-45E0-8B7D-53E3CD42032B}" name="KPČ" dataDxfId="306"/>
    <tableColumn id="13" xr3:uid="{79B90D3B-120A-4026-A06B-B369B9B90EEF}" name="suma" dataDxfId="305">
      <calculatedColumnFormula>SUM(Tabulka8[[#This Row],[V]:[KPČ]])</calculatedColumnFormula>
    </tableColumn>
    <tableColumn id="14" xr3:uid="{8B0CAD8E-C76F-4716-928F-6C9AF6CB2C0A}" name="cíl" dataDxfId="304"/>
    <tableColumn id="15" xr3:uid="{61873BB7-3ED4-4D53-948D-4BB440367C02}" name="start" dataDxfId="303"/>
    <tableColumn id="16" xr3:uid="{175D2C9E-23A9-4543-A09F-BC740D38D26E}" name="čas" dataDxfId="302">
      <calculatedColumnFormula>Tabulka8[[#This Row],[cíl]]-Tabulka8[[#This Row],[start]]</calculatedColumnFormula>
    </tableColumn>
    <tableColumn id="17" xr3:uid="{BF46D6CD-1CC4-442A-AE79-0A591CB07D01}" name="zdržení" dataDxfId="301"/>
    <tableColumn id="18" xr3:uid="{DA54AFEC-78B5-474F-9D88-D1B832BA913A}" name="celkem " dataDxfId="300">
      <calculatedColumnFormula>P53+TIME(0,M53,0)-Q53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5E7A8995-E156-4ED2-A0E8-B16BA54DB3DA}" name="Tabulka9" displayName="Tabulka9" ref="A63:R70" totalsRowShown="0" headerRowDxfId="299" dataDxfId="298">
  <autoFilter ref="A63:R70" xr:uid="{F5CA9C37-1D3F-4186-808A-DB5BA45D810E}"/>
  <sortState xmlns:xlrd2="http://schemas.microsoft.com/office/spreadsheetml/2017/richdata2" ref="A64:R70">
    <sortCondition ref="R63:R70"/>
  </sortState>
  <tableColumns count="18">
    <tableColumn id="1" xr3:uid="{BC0CAE28-41E5-4B51-9581-55DBE116F34B}" name="Poř. " dataDxfId="297"/>
    <tableColumn id="2" xr3:uid="{2ACF0387-FD80-4F21-B6E6-AA76D7E03B48}" name="jméno, příjmení, rok narození" dataDxfId="296"/>
    <tableColumn id="3" xr3:uid="{5633340E-5CBE-4637-A95D-56CFA1F7D3F6}" name="organizace" dataDxfId="295"/>
    <tableColumn id="4" xr3:uid="{C6B54176-49EC-45D9-A0FA-7498F319FB35}" name="V" dataDxfId="294"/>
    <tableColumn id="5" xr3:uid="{40483DD3-04D3-4A90-97BB-8DA627862E00}" name="O" dataDxfId="293"/>
    <tableColumn id="6" xr3:uid="{7231BEE9-108F-485E-BEA4-77D2F945B12D}" name="U" dataDxfId="292"/>
    <tableColumn id="7" xr3:uid="{C48779DC-689F-4B4E-9DCB-1E1CCEB8A12F}" name="M" dataDxfId="291"/>
    <tableColumn id="8" xr3:uid="{97C21A14-AFE6-40BE-8E6A-05C819984B22}" name="A" dataDxfId="290"/>
    <tableColumn id="9" xr3:uid="{9DE80E98-8815-47A2-A008-E138E4FE2BF1}" name="PL" dataDxfId="289"/>
    <tableColumn id="10" xr3:uid="{5BC42600-2D93-450F-9FAE-4C69F62823F6}" name="TT" dataDxfId="288"/>
    <tableColumn id="11" xr3:uid="{A145E2EA-F47C-475F-A4D5-243649A131A7}" name="D" dataDxfId="287"/>
    <tableColumn id="12" xr3:uid="{261C6CDD-057E-4614-90C2-11C1A44FE841}" name="KPČ" dataDxfId="286"/>
    <tableColumn id="13" xr3:uid="{75295166-E115-4382-92B6-AFB5C0DCB304}" name="suma" dataDxfId="285">
      <calculatedColumnFormula>SUM(Tabulka9[[#This Row],[V]:[KPČ]])</calculatedColumnFormula>
    </tableColumn>
    <tableColumn id="14" xr3:uid="{335280C2-83A9-4ABD-B583-CDB1ACADF609}" name="cíl" dataDxfId="284"/>
    <tableColumn id="15" xr3:uid="{FA907F3D-D618-4E09-995C-BA8BD2F1135A}" name="start" dataDxfId="283"/>
    <tableColumn id="16" xr3:uid="{96263D68-7FE1-40FB-A76B-5E5B6753211E}" name="čas" dataDxfId="282">
      <calculatedColumnFormula>Tabulka9[[#This Row],[cíl]]-Tabulka9[[#This Row],[start]]</calculatedColumnFormula>
    </tableColumn>
    <tableColumn id="17" xr3:uid="{9F3B108E-45B9-4E26-B61C-220231253808}" name="zdržení" dataDxfId="281"/>
    <tableColumn id="18" xr3:uid="{A9559E94-FF34-4953-A5C9-0969E67AA1D0}" name="celkem " dataDxfId="280">
      <calculatedColumnFormula>P64+TIME(0,M64,0)-Q64</calculatedColumnFormula>
    </tableColumn>
  </tableColumns>
  <tableStyleInfo name="TableStyleMedium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C269C986-7BAF-4AA8-AA28-E07AF842F0A2}" name="Tabulka10" displayName="Tabulka10" ref="A89:R97" totalsRowShown="0" headerRowDxfId="279" dataDxfId="278">
  <autoFilter ref="A89:R97" xr:uid="{B79F5126-FA7A-4658-B904-5313386C3ED4}"/>
  <sortState xmlns:xlrd2="http://schemas.microsoft.com/office/spreadsheetml/2017/richdata2" ref="A90:R97">
    <sortCondition ref="R89:R97"/>
  </sortState>
  <tableColumns count="18">
    <tableColumn id="1" xr3:uid="{450AFAC9-EB54-4304-8F43-CB1BE764FFDD}" name="Poř. " dataDxfId="277"/>
    <tableColumn id="2" xr3:uid="{D4EF290A-F70E-4A57-A5F1-4B0775546D80}" name="jméno, příjmení, rok narození" dataDxfId="276"/>
    <tableColumn id="3" xr3:uid="{7AFAE147-0CA4-4D5D-96CF-CADB392DFCDE}" name="organizace" dataDxfId="275"/>
    <tableColumn id="4" xr3:uid="{3F8DBA2B-103A-4B18-BBAC-95BE69DE6006}" name="V" dataDxfId="274"/>
    <tableColumn id="5" xr3:uid="{5A28822D-8D64-4887-AE71-06767F7524FD}" name="O" dataDxfId="273"/>
    <tableColumn id="6" xr3:uid="{DDE6E5D4-E73F-4736-94ED-084DDBD5AB72}" name="U" dataDxfId="272"/>
    <tableColumn id="7" xr3:uid="{1E3EC726-F5DF-4F2E-98CB-5F1AB3C34FF2}" name="M" dataDxfId="271"/>
    <tableColumn id="8" xr3:uid="{9FFF1E86-3014-4001-A5FA-4C8475198F2B}" name="A" dataDxfId="270"/>
    <tableColumn id="9" xr3:uid="{F0C53ED1-C445-4F10-A7A0-3517D1DF7F2F}" name="PL" dataDxfId="269"/>
    <tableColumn id="10" xr3:uid="{BF0E4EED-D6DE-4C88-94A4-D969E7FF7668}" name="TT" dataDxfId="268"/>
    <tableColumn id="11" xr3:uid="{95C72769-8B8A-4714-BD00-DFC9F7E65F64}" name="D" dataDxfId="267"/>
    <tableColumn id="12" xr3:uid="{0103980C-0F3D-4DDE-9673-5F4F06063DFF}" name="KPČ" dataDxfId="266"/>
    <tableColumn id="13" xr3:uid="{62FB7AC9-1FD5-4080-8C46-85E0979FAF59}" name="suma" dataDxfId="265">
      <calculatedColumnFormula>SUM(Tabulka10[[#This Row],[V]:[KPČ]])</calculatedColumnFormula>
    </tableColumn>
    <tableColumn id="14" xr3:uid="{DAC19A18-696F-4A25-9C76-BC1B889B15D9}" name="cíl" dataDxfId="264"/>
    <tableColumn id="15" xr3:uid="{5027354F-0872-46EA-9FE1-911B92477519}" name="start" dataDxfId="263"/>
    <tableColumn id="16" xr3:uid="{4C0CAA1D-D75A-46A8-AAAA-6C0C6B40FBBE}" name="čas" dataDxfId="262">
      <calculatedColumnFormula>Tabulka10[[#This Row],[cíl]]-Tabulka10[[#This Row],[start]]</calculatedColumnFormula>
    </tableColumn>
    <tableColumn id="17" xr3:uid="{44932022-3322-4607-BC31-C4A265CA0D3B}" name="zdržení" dataDxfId="261"/>
    <tableColumn id="18" xr3:uid="{AF518790-F84F-4A16-AEE3-26E7B2815E19}" name="celkem " dataDxfId="260">
      <calculatedColumnFormula>P90+TIME(0,M90,0)-Q90</calculatedColumnFormula>
    </tableColumn>
  </tableColumns>
  <tableStyleInfo name="TableStyleMedium3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7FCC509B-C780-4212-8D7A-84D80924AF0D}" name="Tabulka11" displayName="Tabulka11" ref="A100:R104" totalsRowShown="0" headerRowDxfId="259" dataDxfId="258">
  <autoFilter ref="A100:R104" xr:uid="{AD7FBF9A-92CF-42EB-9938-1718B50E07C2}"/>
  <sortState xmlns:xlrd2="http://schemas.microsoft.com/office/spreadsheetml/2017/richdata2" ref="A101:R104">
    <sortCondition ref="R100:R104"/>
  </sortState>
  <tableColumns count="18">
    <tableColumn id="1" xr3:uid="{725698B9-904C-4B3A-8056-E7F47D79D1A6}" name="Poř. " dataDxfId="257"/>
    <tableColumn id="2" xr3:uid="{423EBB36-B6A1-43C3-86BC-363EEB11ABD8}" name="jméno, příjmení, rok narození"/>
    <tableColumn id="3" xr3:uid="{DDDC1079-8361-4CF0-9F6B-5202AEB6F7C5}" name="organizace" dataDxfId="256"/>
    <tableColumn id="4" xr3:uid="{3A1371C2-F16B-41A3-AFC7-63A548D8921C}" name="V" dataDxfId="255"/>
    <tableColumn id="5" xr3:uid="{802ACA37-B506-4D4B-85F0-928EFCD16AB3}" name="O" dataDxfId="254"/>
    <tableColumn id="6" xr3:uid="{FE0323BC-688B-4BCF-829A-EC8F13B9365F}" name="U" dataDxfId="253"/>
    <tableColumn id="7" xr3:uid="{2083C95E-78C4-47B1-A710-035E79E74914}" name="M" dataDxfId="252"/>
    <tableColumn id="8" xr3:uid="{E03FC155-FE56-4252-B962-E65496545699}" name="A" dataDxfId="251"/>
    <tableColumn id="9" xr3:uid="{0639BE9C-3099-44F8-A07B-1162144923D4}" name="PL" dataDxfId="250"/>
    <tableColumn id="10" xr3:uid="{31E074F6-B572-4A49-A268-BC93520BB24E}" name="TT" dataDxfId="249"/>
    <tableColumn id="11" xr3:uid="{8847BEB0-FD3E-42C2-8A8B-16055509EE3C}" name="D" dataDxfId="248"/>
    <tableColumn id="12" xr3:uid="{A7B8F0BC-E881-4189-B55A-C730C89A5CF5}" name="KPČ" dataDxfId="247"/>
    <tableColumn id="13" xr3:uid="{AE061D8A-1A30-4122-B76E-FA21E3A848FE}" name="suma" dataDxfId="246">
      <calculatedColumnFormula>SUM(Tabulka11[[#This Row],[V]:[KPČ]])</calculatedColumnFormula>
    </tableColumn>
    <tableColumn id="14" xr3:uid="{87CD6943-C664-4973-8C84-C6E9A3B919A6}" name="cíl" dataDxfId="245"/>
    <tableColumn id="15" xr3:uid="{302354D4-44EF-4ABB-B630-0BE559767237}" name="start" dataDxfId="244"/>
    <tableColumn id="16" xr3:uid="{A3FA4969-6E51-4CC8-94F7-2AD37B962A8F}" name="čas" dataDxfId="243">
      <calculatedColumnFormula>Tabulka11[[#This Row],[cíl]]-Tabulka11[[#This Row],[start]]</calculatedColumnFormula>
    </tableColumn>
    <tableColumn id="17" xr3:uid="{B167A49B-5889-4BAF-A0E1-22E03445B23A}" name="zdržení" dataDxfId="242"/>
    <tableColumn id="18" xr3:uid="{BDE1A31B-E4C5-496A-B2BA-75017E7EA8C1}" name="celkem " dataDxfId="241">
      <calculatedColumnFormula>P101+TIME(0,M101,0)-Q101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74EFE091-057C-49D0-BB11-59E445065217}" name="Tabulka12" displayName="Tabulka12" ref="A107:R112" totalsRowShown="0" headerRowDxfId="240" dataDxfId="239">
  <autoFilter ref="A107:R112" xr:uid="{8A37BB8D-3F13-48FF-AEAC-BDC9898D315B}"/>
  <tableColumns count="18">
    <tableColumn id="1" xr3:uid="{536344B7-532C-410D-B4F8-943E869A92D8}" name="Poř. " dataDxfId="238"/>
    <tableColumn id="2" xr3:uid="{2798F573-6A25-4E91-BBB6-449E19D0B058}" name="jméno, příjmení, rok narození"/>
    <tableColumn id="3" xr3:uid="{648EB652-8E29-42E4-9889-D2FDEAB74368}" name="organizace" dataDxfId="237"/>
    <tableColumn id="4" xr3:uid="{BC06D96D-CFAD-4676-9B99-FAAA30B8652C}" name="V" dataDxfId="236"/>
    <tableColumn id="5" xr3:uid="{37FE0646-5878-43A5-9FDA-F9A1F1166540}" name="O" dataDxfId="235"/>
    <tableColumn id="6" xr3:uid="{B71F3E2E-97C1-4AEC-ACC4-4DAF5A4BA07B}" name="U" dataDxfId="234"/>
    <tableColumn id="7" xr3:uid="{2C7B5619-3606-4282-AFE0-6500B7956174}" name="M" dataDxfId="233"/>
    <tableColumn id="8" xr3:uid="{A0DA2F59-344B-4FAE-A7AD-3DA5CF8C191F}" name="A" dataDxfId="232"/>
    <tableColumn id="9" xr3:uid="{ABCD8AFF-999C-48CD-930C-EFA8DFF09039}" name="PL" dataDxfId="231"/>
    <tableColumn id="10" xr3:uid="{1F6DCB84-9808-4DC4-B3F4-D34384797B2D}" name="TT" dataDxfId="230"/>
    <tableColumn id="11" xr3:uid="{295AF351-D9E0-4A53-8DA3-6738EDDDCE67}" name="D" dataDxfId="229"/>
    <tableColumn id="12" xr3:uid="{24CF4B84-6CB8-4E9D-A8B5-802C14ACBDEE}" name="KPČ" dataDxfId="228"/>
    <tableColumn id="13" xr3:uid="{E62F7D5F-7EAB-45ED-A559-2089A4EC23A0}" name="suma" dataDxfId="227">
      <calculatedColumnFormula>SUM(Tabulka12[[#This Row],[V]:[KPČ]])</calculatedColumnFormula>
    </tableColumn>
    <tableColumn id="14" xr3:uid="{E5EB29A3-FB30-46C8-9439-BCC1FA4A747C}" name="cíl" dataDxfId="226"/>
    <tableColumn id="15" xr3:uid="{DEA92DD4-D2E1-4CBF-AC1C-95851B40D406}" name="start" dataDxfId="225"/>
    <tableColumn id="16" xr3:uid="{94AEB092-C8FE-4AB6-ABC7-932955175002}" name="čas" dataDxfId="224">
      <calculatedColumnFormula>Tabulka12[[#This Row],[cíl]]-Tabulka12[[#This Row],[start]]</calculatedColumnFormula>
    </tableColumn>
    <tableColumn id="17" xr3:uid="{8AEEDF46-787D-4991-A3FE-5BCF682AE631}" name="zdržení" dataDxfId="223"/>
    <tableColumn id="18" xr3:uid="{AFCE412C-6C48-47FE-A939-6FE8D2968524}" name="celkem " dataDxfId="222">
      <calculatedColumnFormula>P108+TIME(0,M108,0)-Q108</calculatedColumnFormula>
    </tableColumn>
  </tableColumns>
  <tableStyleInfo name="TableStyleMedium3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9136AECD-B419-4B30-95B6-AC1C59F66175}" name="Tabulka13" displayName="Tabulka13" ref="A124:R131" totalsRowShown="0" headerRowDxfId="221" dataDxfId="220">
  <autoFilter ref="A124:R131" xr:uid="{E162E103-7567-4A0D-9C07-75478A6E4FBE}"/>
  <sortState xmlns:xlrd2="http://schemas.microsoft.com/office/spreadsheetml/2017/richdata2" ref="A125:R131">
    <sortCondition ref="R124:R131"/>
  </sortState>
  <tableColumns count="18">
    <tableColumn id="1" xr3:uid="{2B90010D-8C07-422D-92BE-47E0B8D24D02}" name="Poř. " dataDxfId="219"/>
    <tableColumn id="2" xr3:uid="{4F0CB234-BBAD-4633-A6BC-E103F101F245}" name="jméno, příjmení, rok narození" dataDxfId="218"/>
    <tableColumn id="3" xr3:uid="{C8B917C7-8712-424F-81DD-08B08392597C}" name="organizace" dataDxfId="217"/>
    <tableColumn id="4" xr3:uid="{868CB35B-569A-4D46-A9E2-4A94BB071AAB}" name="V" dataDxfId="216"/>
    <tableColumn id="5" xr3:uid="{8D56772F-5961-46F6-B6B2-E7A94AEB61DA}" name="O" dataDxfId="215"/>
    <tableColumn id="6" xr3:uid="{6B5C5066-C25B-4F00-A8A1-1D4D87A9D2EA}" name="U" dataDxfId="214"/>
    <tableColumn id="7" xr3:uid="{9BD333C7-3175-4D3A-916D-01F60AC10EA5}" name="M" dataDxfId="213"/>
    <tableColumn id="8" xr3:uid="{07FDB0AE-6E88-4F5F-800E-6F7AC8F03E15}" name="A" dataDxfId="212"/>
    <tableColumn id="9" xr3:uid="{F3DC643C-9AEC-43E1-88E0-23B2AF08A65B}" name="PL" dataDxfId="211"/>
    <tableColumn id="10" xr3:uid="{F08DB0A3-F2FE-42C3-8416-AF0AFC252DC3}" name="TT" dataDxfId="210"/>
    <tableColumn id="11" xr3:uid="{CD604052-DFBA-46B2-8663-623112961E11}" name="D" dataDxfId="209"/>
    <tableColumn id="12" xr3:uid="{C0F72126-F92F-4126-800A-9B0400590D22}" name="KPČ" dataDxfId="208"/>
    <tableColumn id="13" xr3:uid="{0C67B16C-303D-47DA-B330-406C57C6A05F}" name="suma" dataDxfId="207">
      <calculatedColumnFormula>SUM(Tabulka13[[#This Row],[V]:[KPČ]])</calculatedColumnFormula>
    </tableColumn>
    <tableColumn id="14" xr3:uid="{B0353207-FBE7-4C71-A8B8-186738DFD57A}" name="cíl" dataDxfId="206"/>
    <tableColumn id="15" xr3:uid="{EF8F0CC0-D094-4DEA-AB58-969000160F1F}" name="start" dataDxfId="205"/>
    <tableColumn id="16" xr3:uid="{AF760FC4-E011-4793-B5CE-B5ADD6BCFD40}" name="čas" dataDxfId="204">
      <calculatedColumnFormula>Tabulka13[[#This Row],[cíl]]-Tabulka13[[#This Row],[start]]</calculatedColumnFormula>
    </tableColumn>
    <tableColumn id="17" xr3:uid="{C3726CBB-D080-40F6-BBD3-493FA1C0D8D3}" name="zdržení" dataDxfId="203"/>
    <tableColumn id="18" xr3:uid="{6C6BB7B2-E3E3-4392-805A-143DAB90D93F}" name="celkem " dataDxfId="202">
      <calculatedColumnFormula>P125+TIME(0,M125,0)-Q125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7E0BD028-47A5-4EC6-970C-8852691E2BCF}" name="Tabulka14" displayName="Tabulka14" ref="A134:R138" totalsRowShown="0" headerRowDxfId="201" dataDxfId="200">
  <autoFilter ref="A134:R138" xr:uid="{3EA08CE4-A50D-4D88-B0A0-00C94FFEEFF3}"/>
  <sortState xmlns:xlrd2="http://schemas.microsoft.com/office/spreadsheetml/2017/richdata2" ref="A135:R138">
    <sortCondition ref="R134:R138"/>
  </sortState>
  <tableColumns count="18">
    <tableColumn id="1" xr3:uid="{48ABA539-7F9C-4916-A1C8-485951615C34}" name="Poř. " dataDxfId="199"/>
    <tableColumn id="2" xr3:uid="{ED61D8A4-064A-4FBD-893C-99BECB23A0C1}" name="jméno, příjmení, rok narození" dataDxfId="198"/>
    <tableColumn id="3" xr3:uid="{8879E2B9-9AA0-49C7-B97E-F46A8CC9DAF6}" name="organizace" dataDxfId="197"/>
    <tableColumn id="4" xr3:uid="{74158CC9-78E1-4DC8-BC07-823310C8B690}" name="V" dataDxfId="196"/>
    <tableColumn id="5" xr3:uid="{FB14B675-8EAF-4175-9C16-61452B8E28AC}" name="O" dataDxfId="195"/>
    <tableColumn id="6" xr3:uid="{2840D01F-899E-4343-A939-B3FA4963F1C9}" name="U" dataDxfId="194"/>
    <tableColumn id="7" xr3:uid="{8CD50AC9-46C6-4726-974A-62549E1518DA}" name="M" dataDxfId="193"/>
    <tableColumn id="8" xr3:uid="{BFF10F7E-359A-4642-A8A1-72B45D39521E}" name="A" dataDxfId="192"/>
    <tableColumn id="9" xr3:uid="{C67ECC44-988A-4499-8267-F84BB56232A6}" name="PL" dataDxfId="191"/>
    <tableColumn id="10" xr3:uid="{CB01C334-8E37-4C90-A76C-BAF7910A30CA}" name="TT" dataDxfId="190"/>
    <tableColumn id="11" xr3:uid="{1332BF00-4BC8-47C0-AB66-A608ABD0653A}" name="D" dataDxfId="189"/>
    <tableColumn id="12" xr3:uid="{2B64BC89-742C-476B-9A6C-C1BE7FBC618B}" name="KPČ" dataDxfId="188"/>
    <tableColumn id="13" xr3:uid="{5A4EB5A5-CB4A-4BE7-BEB3-E1D3E83155F3}" name="suma" dataDxfId="187">
      <calculatedColumnFormula>SUM(Tabulka14[[#This Row],[V]:[KPČ]])</calculatedColumnFormula>
    </tableColumn>
    <tableColumn id="14" xr3:uid="{9606032A-E704-465B-9240-998191DB0DCD}" name="cíl" dataDxfId="186"/>
    <tableColumn id="15" xr3:uid="{0122A438-91F4-4A54-8023-20927FE6F8AC}" name="start" dataDxfId="185"/>
    <tableColumn id="16" xr3:uid="{ECBC8F7E-4CA5-4295-97D8-370262BB6B7F}" name="čas" dataDxfId="184">
      <calculatedColumnFormula>Tabulka14[[#This Row],[cíl]]-Tabulka14[[#This Row],[start]]</calculatedColumnFormula>
    </tableColumn>
    <tableColumn id="17" xr3:uid="{F73AB632-03EB-4F84-8A91-0FC1FE5540CE}" name="zdržení" dataDxfId="183"/>
    <tableColumn id="18" xr3:uid="{C4AA3ACD-45B1-4810-9852-6A308CAA88F3}" name="celkem " dataDxfId="182">
      <calculatedColumnFormula>P135+TIME(0,M135,0)-Q135</calculatedColumnFormula>
    </tableColumn>
  </tableColumns>
  <tableStyleInfo name="TableStyleMedium3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BAF76E08-356D-4BC2-BE7D-7A43D75773A5}" name="Tabulka15" displayName="Tabulka15" ref="A141:R147" totalsRowShown="0" headerRowDxfId="181" dataDxfId="180">
  <autoFilter ref="A141:R147" xr:uid="{C9F7AA75-A4AD-4AAD-8590-55BDFA9632AD}"/>
  <sortState xmlns:xlrd2="http://schemas.microsoft.com/office/spreadsheetml/2017/richdata2" ref="A142:R147">
    <sortCondition ref="R141:R147"/>
  </sortState>
  <tableColumns count="18">
    <tableColumn id="1" xr3:uid="{9598B798-6FBC-4B94-BC75-6E2BF7915201}" name="Poř. " dataDxfId="179"/>
    <tableColumn id="2" xr3:uid="{F70C3C99-C96E-4D73-8E96-68C564F5918B}" name="jméno, příjmení, rok narození" dataDxfId="178"/>
    <tableColumn id="3" xr3:uid="{36F09AE0-E509-4E51-B01B-10B198DE0711}" name="organizace" dataDxfId="177"/>
    <tableColumn id="4" xr3:uid="{D8921703-0293-4DB1-B42D-45930B12D610}" name="V" dataDxfId="176"/>
    <tableColumn id="5" xr3:uid="{34DF39DD-7125-4293-8357-9808697884D7}" name="O" dataDxfId="175"/>
    <tableColumn id="6" xr3:uid="{944DC92E-5580-422C-A2A2-BE580956A47B}" name="U" dataDxfId="174"/>
    <tableColumn id="7" xr3:uid="{9601902D-B521-4CE2-A117-A80942DC3B10}" name="M" dataDxfId="173"/>
    <tableColumn id="8" xr3:uid="{3C7B2E99-4F8A-4916-972A-AB8115482809}" name="A" dataDxfId="172"/>
    <tableColumn id="9" xr3:uid="{3BC642EC-73C0-44ED-868C-D0650A84E9BE}" name="PL" dataDxfId="171"/>
    <tableColumn id="10" xr3:uid="{8330B6E3-4C23-477D-B081-494FCD5AFF49}" name="TT" dataDxfId="170"/>
    <tableColumn id="11" xr3:uid="{F8A80E97-DDA6-48EA-B0C3-BAFAC008134F}" name="D" dataDxfId="169"/>
    <tableColumn id="12" xr3:uid="{193BB300-C2CC-4D2A-88D6-9191D63F8925}" name="KPČ" dataDxfId="168"/>
    <tableColumn id="13" xr3:uid="{DF5672FF-5A37-447A-9B55-3191AAFE13A0}" name="suma" dataDxfId="167">
      <calculatedColumnFormula>SUM(Tabulka15[[#This Row],[V]:[KPČ]])</calculatedColumnFormula>
    </tableColumn>
    <tableColumn id="14" xr3:uid="{2E265A24-7D47-4CBD-B4AC-D0E1DC69E3C0}" name="cíl" dataDxfId="166"/>
    <tableColumn id="15" xr3:uid="{9B80D0A4-A07F-47B0-BB76-4682ED238E78}" name="start" dataDxfId="165"/>
    <tableColumn id="16" xr3:uid="{006DB284-A792-423B-9C99-3B5DB8023AC8}" name="čas" dataDxfId="164">
      <calculatedColumnFormula>Tabulka15[[#This Row],[cíl]]-Tabulka15[[#This Row],[start]]</calculatedColumnFormula>
    </tableColumn>
    <tableColumn id="17" xr3:uid="{1A4891AD-002D-4BD1-A599-C1A028897B74}" name="zdržení" dataDxfId="163"/>
    <tableColumn id="18" xr3:uid="{8FFFDB8E-3BDD-4259-B73C-98AF07391D48}" name="celkem " dataDxfId="162">
      <calculatedColumnFormula>P142+TIME(0,M142,0)-Q142</calculatedColumnFormula>
    </tableColumn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85"/>
  <sheetViews>
    <sheetView tabSelected="1" zoomScale="110" zoomScaleNormal="110" zoomScaleSheetLayoutView="110" workbookViewId="0"/>
  </sheetViews>
  <sheetFormatPr defaultRowHeight="12.75" x14ac:dyDescent="0.2"/>
  <cols>
    <col min="1" max="1" width="6.140625" style="1" customWidth="1"/>
    <col min="2" max="2" width="36.42578125" customWidth="1"/>
    <col min="3" max="3" width="24.7109375" customWidth="1"/>
    <col min="4" max="4" width="5.5703125" style="1" customWidth="1"/>
    <col min="5" max="5" width="6.140625" style="1" customWidth="1"/>
    <col min="6" max="7" width="5.7109375" style="1" customWidth="1"/>
    <col min="8" max="8" width="5.5703125" style="1" customWidth="1"/>
    <col min="9" max="9" width="6.85546875" style="1" customWidth="1"/>
    <col min="10" max="10" width="6.42578125" style="1" customWidth="1"/>
    <col min="11" max="11" width="6" style="1" customWidth="1"/>
    <col min="12" max="12" width="7.140625" style="1" customWidth="1"/>
    <col min="13" max="13" width="10.42578125" style="1" customWidth="1"/>
    <col min="14" max="14" width="7.85546875" style="2" bestFit="1" customWidth="1"/>
    <col min="15" max="15" width="7.7109375" style="2" customWidth="1"/>
    <col min="16" max="16" width="7.28515625" style="2" customWidth="1"/>
    <col min="17" max="17" width="8.5703125" style="2" customWidth="1"/>
    <col min="18" max="18" width="10.42578125" style="2" bestFit="1" customWidth="1"/>
    <col min="19" max="19" width="6.140625" customWidth="1"/>
  </cols>
  <sheetData>
    <row r="1" spans="1:19" ht="23.25" x14ac:dyDescent="0.35">
      <c r="A1" s="3"/>
      <c r="C1" s="23" t="s">
        <v>243</v>
      </c>
    </row>
    <row r="3" spans="1:19" ht="15.75" x14ac:dyDescent="0.25">
      <c r="C3" s="4" t="s">
        <v>143</v>
      </c>
      <c r="D3"/>
      <c r="E3"/>
      <c r="J3"/>
      <c r="M3" s="5"/>
    </row>
    <row r="4" spans="1:19" ht="15.75" x14ac:dyDescent="0.25">
      <c r="C4" s="4"/>
      <c r="D4"/>
      <c r="E4"/>
      <c r="J4"/>
      <c r="M4" s="5"/>
    </row>
    <row r="5" spans="1:19" x14ac:dyDescent="0.2">
      <c r="A5" s="6"/>
      <c r="B5" s="6" t="s">
        <v>142</v>
      </c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9"/>
      <c r="O5" s="9"/>
      <c r="P5" s="9"/>
      <c r="Q5" s="9"/>
      <c r="R5" s="9"/>
      <c r="S5" s="8"/>
    </row>
    <row r="6" spans="1:19" x14ac:dyDescent="0.2">
      <c r="A6" s="8" t="s">
        <v>0</v>
      </c>
      <c r="B6" s="7" t="s">
        <v>1</v>
      </c>
      <c r="C6" s="7" t="s">
        <v>2</v>
      </c>
      <c r="D6" s="8" t="s">
        <v>3</v>
      </c>
      <c r="E6" s="8" t="s">
        <v>4</v>
      </c>
      <c r="F6" s="8" t="s">
        <v>5</v>
      </c>
      <c r="G6" s="8" t="s">
        <v>6</v>
      </c>
      <c r="H6" s="8" t="s">
        <v>7</v>
      </c>
      <c r="I6" s="8" t="s">
        <v>140</v>
      </c>
      <c r="J6" s="8" t="s">
        <v>8</v>
      </c>
      <c r="K6" s="8" t="s">
        <v>9</v>
      </c>
      <c r="L6" s="8" t="s">
        <v>10</v>
      </c>
      <c r="M6" s="8" t="s">
        <v>11</v>
      </c>
      <c r="N6" s="9" t="s">
        <v>12</v>
      </c>
      <c r="O6" s="9" t="s">
        <v>13</v>
      </c>
      <c r="P6" s="9" t="s">
        <v>14</v>
      </c>
      <c r="Q6" s="9" t="s">
        <v>15</v>
      </c>
      <c r="R6" s="9" t="s">
        <v>16</v>
      </c>
      <c r="S6" s="7"/>
    </row>
    <row r="7" spans="1:19" ht="15" x14ac:dyDescent="0.25">
      <c r="A7" s="24" t="s">
        <v>17</v>
      </c>
      <c r="B7" s="29" t="s">
        <v>163</v>
      </c>
      <c r="C7" s="29" t="s">
        <v>174</v>
      </c>
      <c r="D7" s="8"/>
      <c r="E7" s="8"/>
      <c r="F7" s="8"/>
      <c r="G7" s="8"/>
      <c r="H7" s="8"/>
      <c r="I7" s="8">
        <v>1</v>
      </c>
      <c r="J7" s="8">
        <v>3</v>
      </c>
      <c r="K7" s="8">
        <v>3</v>
      </c>
      <c r="L7" s="8"/>
      <c r="M7" s="8">
        <f>SUM(Tabulka6[[#This Row],[V]:[KPČ]])</f>
        <v>7</v>
      </c>
      <c r="N7" s="9">
        <v>2.5196759259259256E-2</v>
      </c>
      <c r="O7" s="9">
        <v>5.5555555555555558E-3</v>
      </c>
      <c r="P7" s="9">
        <f>Tabulka6[[#This Row],[cíl]]-Tabulka6[[#This Row],[start]]</f>
        <v>1.9641203703703699E-2</v>
      </c>
      <c r="Q7" s="9"/>
      <c r="R7" s="9">
        <f t="shared" ref="R7:R18" si="0">P7+TIME(0,M7,0)-Q7</f>
        <v>2.450231481481481E-2</v>
      </c>
      <c r="S7" s="11"/>
    </row>
    <row r="8" spans="1:19" ht="15" x14ac:dyDescent="0.25">
      <c r="A8" s="24" t="s">
        <v>19</v>
      </c>
      <c r="B8" s="29" t="s">
        <v>166</v>
      </c>
      <c r="C8" s="29" t="s">
        <v>174</v>
      </c>
      <c r="D8" s="8"/>
      <c r="E8" s="8"/>
      <c r="F8" s="8"/>
      <c r="G8" s="8">
        <v>1</v>
      </c>
      <c r="H8" s="8"/>
      <c r="I8" s="8">
        <v>2</v>
      </c>
      <c r="J8" s="8"/>
      <c r="K8" s="8">
        <v>2</v>
      </c>
      <c r="L8" s="8"/>
      <c r="M8" s="8">
        <f>SUM(Tabulka6[[#This Row],[V]:[KPČ]])</f>
        <v>5</v>
      </c>
      <c r="N8" s="9">
        <v>3.8449074074074073E-2</v>
      </c>
      <c r="O8" s="9">
        <v>1.2499999999999999E-2</v>
      </c>
      <c r="P8" s="9">
        <f>Tabulka6[[#This Row],[cíl]]-Tabulka6[[#This Row],[start]]</f>
        <v>2.5949074074074076E-2</v>
      </c>
      <c r="Q8" s="9">
        <v>1.3888888888888889E-3</v>
      </c>
      <c r="R8" s="9">
        <f t="shared" si="0"/>
        <v>2.8032407407407412E-2</v>
      </c>
      <c r="S8" s="11"/>
    </row>
    <row r="9" spans="1:19" ht="15" x14ac:dyDescent="0.25">
      <c r="A9" s="24" t="s">
        <v>20</v>
      </c>
      <c r="B9" s="29" t="s">
        <v>162</v>
      </c>
      <c r="C9" s="29" t="s">
        <v>174</v>
      </c>
      <c r="D9" s="8"/>
      <c r="E9" s="8"/>
      <c r="F9" s="8"/>
      <c r="G9" s="8"/>
      <c r="H9" s="8"/>
      <c r="I9" s="8">
        <v>1</v>
      </c>
      <c r="J9" s="8">
        <v>3</v>
      </c>
      <c r="K9" s="8">
        <v>4</v>
      </c>
      <c r="L9" s="8">
        <v>1</v>
      </c>
      <c r="M9" s="8">
        <f>SUM(Tabulka6[[#This Row],[V]:[KPČ]])</f>
        <v>9</v>
      </c>
      <c r="N9" s="9">
        <v>2.6689814814814816E-2</v>
      </c>
      <c r="O9" s="9">
        <v>4.1666666666666666E-3</v>
      </c>
      <c r="P9" s="9">
        <f>Tabulka6[[#This Row],[cíl]]-Tabulka6[[#This Row],[start]]</f>
        <v>2.252314814814815E-2</v>
      </c>
      <c r="Q9" s="9">
        <v>3.4722222222222224E-4</v>
      </c>
      <c r="R9" s="9">
        <f t="shared" si="0"/>
        <v>2.8425925925925927E-2</v>
      </c>
      <c r="S9" s="11"/>
    </row>
    <row r="10" spans="1:19" ht="15" x14ac:dyDescent="0.25">
      <c r="A10" s="24" t="s">
        <v>21</v>
      </c>
      <c r="B10" s="29" t="s">
        <v>161</v>
      </c>
      <c r="C10" s="29" t="s">
        <v>174</v>
      </c>
      <c r="D10" s="8"/>
      <c r="E10" s="8"/>
      <c r="F10" s="8"/>
      <c r="G10" s="8">
        <v>2</v>
      </c>
      <c r="H10" s="8"/>
      <c r="I10" s="8">
        <v>1</v>
      </c>
      <c r="J10" s="8">
        <v>1</v>
      </c>
      <c r="K10" s="8">
        <v>4</v>
      </c>
      <c r="L10" s="8">
        <v>2</v>
      </c>
      <c r="M10" s="8">
        <f>SUM(Tabulka6[[#This Row],[V]:[KPČ]])</f>
        <v>10</v>
      </c>
      <c r="N10" s="9">
        <v>2.6006944444444447E-2</v>
      </c>
      <c r="O10" s="9">
        <v>2.7777777777777779E-3</v>
      </c>
      <c r="P10" s="9">
        <f>Tabulka6[[#This Row],[cíl]]-Tabulka6[[#This Row],[start]]</f>
        <v>2.3229166666666669E-2</v>
      </c>
      <c r="Q10" s="9"/>
      <c r="R10" s="9">
        <f t="shared" si="0"/>
        <v>3.0173611111111113E-2</v>
      </c>
      <c r="S10" s="11"/>
    </row>
    <row r="11" spans="1:19" ht="15" x14ac:dyDescent="0.25">
      <c r="A11" s="24" t="s">
        <v>22</v>
      </c>
      <c r="B11" s="29" t="s">
        <v>165</v>
      </c>
      <c r="C11" s="29" t="s">
        <v>174</v>
      </c>
      <c r="D11" s="8"/>
      <c r="E11" s="8"/>
      <c r="F11" s="8"/>
      <c r="G11" s="8">
        <v>3</v>
      </c>
      <c r="H11" s="8"/>
      <c r="I11" s="8"/>
      <c r="J11" s="8">
        <v>2</v>
      </c>
      <c r="K11" s="8">
        <v>5</v>
      </c>
      <c r="L11" s="8">
        <v>1</v>
      </c>
      <c r="M11" s="8">
        <f>SUM(Tabulka6[[#This Row],[V]:[KPČ]])</f>
        <v>11</v>
      </c>
      <c r="N11" s="9">
        <v>3.4374999999999996E-2</v>
      </c>
      <c r="O11" s="9">
        <v>9.7222222222222224E-3</v>
      </c>
      <c r="P11" s="9">
        <f>Tabulka6[[#This Row],[cíl]]-Tabulka6[[#This Row],[start]]</f>
        <v>2.4652777777777773E-2</v>
      </c>
      <c r="Q11" s="9"/>
      <c r="R11" s="9">
        <f t="shared" si="0"/>
        <v>3.2291666666666663E-2</v>
      </c>
      <c r="S11" s="11"/>
    </row>
    <row r="12" spans="1:19" ht="15" x14ac:dyDescent="0.25">
      <c r="A12" s="24" t="s">
        <v>24</v>
      </c>
      <c r="B12" s="29" t="s">
        <v>164</v>
      </c>
      <c r="C12" s="29" t="s">
        <v>174</v>
      </c>
      <c r="D12" s="8"/>
      <c r="E12" s="8"/>
      <c r="F12" s="8"/>
      <c r="G12" s="8">
        <v>2</v>
      </c>
      <c r="H12" s="8"/>
      <c r="I12" s="8">
        <v>2</v>
      </c>
      <c r="J12" s="8"/>
      <c r="K12" s="8">
        <v>3</v>
      </c>
      <c r="L12" s="8"/>
      <c r="M12" s="8">
        <f>SUM(Tabulka6[[#This Row],[V]:[KPČ]])</f>
        <v>7</v>
      </c>
      <c r="N12" s="9">
        <v>3.5983796296296298E-2</v>
      </c>
      <c r="O12" s="9">
        <v>6.9444444444444441E-3</v>
      </c>
      <c r="P12" s="9">
        <f>Tabulka6[[#This Row],[cíl]]-Tabulka6[[#This Row],[start]]</f>
        <v>2.9039351851851854E-2</v>
      </c>
      <c r="Q12" s="9">
        <v>6.9444444444444447E-4</v>
      </c>
      <c r="R12" s="9">
        <f t="shared" si="0"/>
        <v>3.3206018518518524E-2</v>
      </c>
      <c r="S12" s="11"/>
    </row>
    <row r="13" spans="1:19" ht="15" x14ac:dyDescent="0.25">
      <c r="A13" s="24" t="s">
        <v>126</v>
      </c>
      <c r="B13" s="29" t="s">
        <v>206</v>
      </c>
      <c r="C13" s="29" t="s">
        <v>210</v>
      </c>
      <c r="D13" s="8"/>
      <c r="E13" s="8">
        <v>1</v>
      </c>
      <c r="F13" s="8">
        <v>2</v>
      </c>
      <c r="G13" s="8">
        <v>3</v>
      </c>
      <c r="H13" s="8"/>
      <c r="I13" s="8">
        <v>2</v>
      </c>
      <c r="J13" s="8"/>
      <c r="K13" s="8">
        <v>3</v>
      </c>
      <c r="L13" s="8">
        <v>11</v>
      </c>
      <c r="M13" s="8">
        <f>SUM(Tabulka6[[#This Row],[V]:[KPČ]])</f>
        <v>22</v>
      </c>
      <c r="N13" s="9">
        <v>2.4016203703703706E-2</v>
      </c>
      <c r="O13" s="9">
        <v>1.3888888888888889E-3</v>
      </c>
      <c r="P13" s="9">
        <f>Tabulka6[[#This Row],[cíl]]-Tabulka6[[#This Row],[start]]</f>
        <v>2.2627314814814819E-2</v>
      </c>
      <c r="Q13" s="9"/>
      <c r="R13" s="9">
        <f t="shared" si="0"/>
        <v>3.7905092592592594E-2</v>
      </c>
      <c r="S13" s="11"/>
    </row>
    <row r="14" spans="1:19" x14ac:dyDescent="0.2">
      <c r="A14" s="24" t="s">
        <v>127</v>
      </c>
      <c r="B14" s="7" t="s">
        <v>228</v>
      </c>
      <c r="C14" s="7" t="s">
        <v>210</v>
      </c>
      <c r="D14" s="8"/>
      <c r="E14" s="8">
        <v>1</v>
      </c>
      <c r="F14" s="8">
        <v>2</v>
      </c>
      <c r="G14" s="8">
        <v>3</v>
      </c>
      <c r="H14" s="8"/>
      <c r="I14" s="8">
        <v>2</v>
      </c>
      <c r="J14" s="8">
        <v>4</v>
      </c>
      <c r="K14" s="8">
        <v>1</v>
      </c>
      <c r="L14" s="8">
        <v>3</v>
      </c>
      <c r="M14" s="8">
        <f>SUM(Tabulka6[[#This Row],[V]:[KPČ]])</f>
        <v>16</v>
      </c>
      <c r="N14" s="9">
        <v>4.8171296296296295E-2</v>
      </c>
      <c r="O14" s="9">
        <v>1.9444444444444445E-2</v>
      </c>
      <c r="P14" s="9">
        <f>Tabulka6[[#This Row],[cíl]]-Tabulka6[[#This Row],[start]]</f>
        <v>2.8726851851851851E-2</v>
      </c>
      <c r="Q14" s="9">
        <v>1.1574074074074073E-4</v>
      </c>
      <c r="R14" s="9">
        <f t="shared" si="0"/>
        <v>3.9722222222222221E-2</v>
      </c>
      <c r="S14" s="11"/>
    </row>
    <row r="15" spans="1:19" x14ac:dyDescent="0.2">
      <c r="A15" s="24" t="s">
        <v>128</v>
      </c>
      <c r="B15" t="s">
        <v>225</v>
      </c>
      <c r="C15" t="s">
        <v>210</v>
      </c>
      <c r="D15" s="8"/>
      <c r="E15" s="8">
        <v>1</v>
      </c>
      <c r="F15" s="8">
        <v>2</v>
      </c>
      <c r="G15" s="8">
        <v>2</v>
      </c>
      <c r="H15" s="8"/>
      <c r="I15" s="8"/>
      <c r="J15" s="8">
        <v>12</v>
      </c>
      <c r="K15" s="8">
        <v>5</v>
      </c>
      <c r="L15" s="8">
        <v>12</v>
      </c>
      <c r="M15" s="8">
        <f>SUM(Tabulka6[[#This Row],[V]:[KPČ]])</f>
        <v>34</v>
      </c>
      <c r="N15" s="9">
        <v>3.4872685185185187E-2</v>
      </c>
      <c r="O15" s="9">
        <v>1.3888888888888888E-2</v>
      </c>
      <c r="P15" s="9">
        <f>Tabulka6[[#This Row],[cíl]]-Tabulka6[[#This Row],[start]]</f>
        <v>2.0983796296296299E-2</v>
      </c>
      <c r="Q15" s="9">
        <v>6.9444444444444447E-4</v>
      </c>
      <c r="R15" s="9">
        <f t="shared" si="0"/>
        <v>4.3900462962962968E-2</v>
      </c>
      <c r="S15" s="11"/>
    </row>
    <row r="16" spans="1:19" x14ac:dyDescent="0.2">
      <c r="A16" s="24" t="s">
        <v>129</v>
      </c>
      <c r="B16" t="s">
        <v>234</v>
      </c>
      <c r="C16" t="s">
        <v>210</v>
      </c>
      <c r="D16" s="8"/>
      <c r="E16" s="8">
        <v>1</v>
      </c>
      <c r="F16" s="8">
        <v>2</v>
      </c>
      <c r="G16" s="8">
        <v>1</v>
      </c>
      <c r="H16" s="8"/>
      <c r="I16" s="8">
        <v>2</v>
      </c>
      <c r="J16" s="8">
        <v>4</v>
      </c>
      <c r="K16" s="8">
        <v>3</v>
      </c>
      <c r="L16" s="8">
        <v>1</v>
      </c>
      <c r="M16" s="8">
        <f>SUM(Tabulka6[[#This Row],[V]:[KPČ]])</f>
        <v>14</v>
      </c>
      <c r="N16" s="9">
        <v>5.7337962962962959E-2</v>
      </c>
      <c r="O16" s="9">
        <v>1.6666666666666666E-2</v>
      </c>
      <c r="P16" s="9">
        <f>Tabulka6[[#This Row],[cíl]]-Tabulka6[[#This Row],[start]]</f>
        <v>4.0671296296296289E-2</v>
      </c>
      <c r="Q16" s="9">
        <v>6.9444444444444447E-4</v>
      </c>
      <c r="R16" s="9">
        <f t="shared" si="0"/>
        <v>4.9699074074074069E-2</v>
      </c>
      <c r="S16" s="11"/>
    </row>
    <row r="17" spans="1:19" x14ac:dyDescent="0.2">
      <c r="A17" s="24" t="s">
        <v>130</v>
      </c>
      <c r="B17" s="7" t="s">
        <v>229</v>
      </c>
      <c r="C17" s="7" t="s">
        <v>210</v>
      </c>
      <c r="D17" s="8"/>
      <c r="E17" s="8">
        <v>1</v>
      </c>
      <c r="F17" s="8">
        <v>2</v>
      </c>
      <c r="G17" s="8">
        <v>2</v>
      </c>
      <c r="H17" s="8"/>
      <c r="I17" s="8"/>
      <c r="J17" s="8">
        <v>3</v>
      </c>
      <c r="K17" s="8">
        <v>5</v>
      </c>
      <c r="L17" s="8">
        <v>9</v>
      </c>
      <c r="M17" s="8">
        <f>SUM(Tabulka6[[#This Row],[V]:[KPČ]])</f>
        <v>22</v>
      </c>
      <c r="N17" s="9">
        <v>5.7372685185185186E-2</v>
      </c>
      <c r="O17" s="9">
        <v>2.0833333333333332E-2</v>
      </c>
      <c r="P17" s="9">
        <f>Tabulka6[[#This Row],[cíl]]-Tabulka6[[#This Row],[start]]</f>
        <v>3.6539351851851851E-2</v>
      </c>
      <c r="Q17" s="9">
        <v>1.3888888888888889E-3</v>
      </c>
      <c r="R17" s="9">
        <f t="shared" si="0"/>
        <v>5.0428240740740739E-2</v>
      </c>
      <c r="S17" s="11"/>
    </row>
    <row r="18" spans="1:19" x14ac:dyDescent="0.2">
      <c r="A18" s="24" t="s">
        <v>131</v>
      </c>
      <c r="B18" s="7" t="s">
        <v>227</v>
      </c>
      <c r="C18" s="7" t="s">
        <v>210</v>
      </c>
      <c r="D18" s="8"/>
      <c r="E18" s="8">
        <v>1</v>
      </c>
      <c r="F18" s="8">
        <v>2</v>
      </c>
      <c r="G18" s="8">
        <v>3</v>
      </c>
      <c r="H18" s="8"/>
      <c r="I18" s="8">
        <v>2</v>
      </c>
      <c r="J18" s="8">
        <v>4</v>
      </c>
      <c r="K18" s="8">
        <v>4</v>
      </c>
      <c r="L18" s="8">
        <v>1</v>
      </c>
      <c r="M18" s="8">
        <f>SUM(Tabulka6[[#This Row],[V]:[KPČ]])</f>
        <v>17</v>
      </c>
      <c r="N18" s="9">
        <v>5.9479166666666666E-2</v>
      </c>
      <c r="O18" s="9">
        <v>1.8055555555555557E-2</v>
      </c>
      <c r="P18" s="9">
        <f>Tabulka6[[#This Row],[cíl]]-Tabulka6[[#This Row],[start]]</f>
        <v>4.1423611111111105E-2</v>
      </c>
      <c r="Q18" s="9">
        <v>1.3888888888888889E-3</v>
      </c>
      <c r="R18" s="9">
        <f t="shared" si="0"/>
        <v>5.184027777777777E-2</v>
      </c>
      <c r="S18" s="11"/>
    </row>
    <row r="19" spans="1:19" x14ac:dyDescent="0.2">
      <c r="A19" s="24"/>
      <c r="B19" s="7"/>
      <c r="C19" s="7"/>
      <c r="D19" s="8"/>
      <c r="E19" s="8"/>
      <c r="F19" s="8"/>
      <c r="G19" s="8"/>
      <c r="H19" s="8"/>
      <c r="I19" s="8"/>
      <c r="J19" s="8"/>
      <c r="K19" s="8"/>
      <c r="L19" s="8"/>
      <c r="M19" s="8"/>
      <c r="N19" s="9"/>
      <c r="O19" s="9"/>
      <c r="P19" s="9"/>
      <c r="Q19" s="9"/>
      <c r="R19" s="9"/>
      <c r="S19" s="11"/>
    </row>
    <row r="20" spans="1:19" x14ac:dyDescent="0.2">
      <c r="A20" s="8"/>
      <c r="B20" s="7"/>
      <c r="C20" s="7"/>
      <c r="D20" s="8"/>
      <c r="E20" s="8"/>
      <c r="F20" s="8"/>
      <c r="G20" s="8"/>
      <c r="H20" s="8"/>
      <c r="I20" s="8"/>
      <c r="J20" s="8"/>
      <c r="K20" s="8"/>
      <c r="L20" s="8"/>
      <c r="M20" s="8"/>
      <c r="N20" s="9"/>
      <c r="O20" s="9"/>
      <c r="P20" s="9"/>
      <c r="Q20" s="9"/>
      <c r="R20" s="9"/>
      <c r="S20" s="11"/>
    </row>
    <row r="21" spans="1:19" x14ac:dyDescent="0.2">
      <c r="A21" s="6"/>
      <c r="B21" s="6" t="s">
        <v>144</v>
      </c>
      <c r="C21" s="7"/>
      <c r="D21" s="8"/>
      <c r="E21" s="8"/>
      <c r="F21" s="8"/>
      <c r="G21" s="8"/>
      <c r="H21" s="8"/>
      <c r="I21" s="8"/>
      <c r="J21" s="8"/>
      <c r="K21" s="8"/>
      <c r="L21" s="8"/>
      <c r="M21" s="8"/>
      <c r="N21" s="9"/>
      <c r="O21" s="9"/>
      <c r="P21" s="9"/>
      <c r="Q21" s="9"/>
      <c r="R21" s="9"/>
      <c r="S21" s="7"/>
    </row>
    <row r="22" spans="1:19" x14ac:dyDescent="0.2">
      <c r="A22" s="8" t="s">
        <v>0</v>
      </c>
      <c r="B22" s="7" t="s">
        <v>1</v>
      </c>
      <c r="C22" s="7" t="s">
        <v>2</v>
      </c>
      <c r="D22" s="8" t="s">
        <v>3</v>
      </c>
      <c r="E22" s="8" t="s">
        <v>4</v>
      </c>
      <c r="F22" s="8" t="s">
        <v>5</v>
      </c>
      <c r="G22" s="8" t="s">
        <v>6</v>
      </c>
      <c r="H22" s="8" t="s">
        <v>7</v>
      </c>
      <c r="I22" s="8" t="s">
        <v>140</v>
      </c>
      <c r="J22" s="8" t="s">
        <v>8</v>
      </c>
      <c r="K22" s="8" t="s">
        <v>9</v>
      </c>
      <c r="L22" s="8" t="s">
        <v>10</v>
      </c>
      <c r="M22" s="8" t="s">
        <v>11</v>
      </c>
      <c r="N22" s="9" t="s">
        <v>12</v>
      </c>
      <c r="O22" s="9" t="s">
        <v>13</v>
      </c>
      <c r="P22" s="9" t="s">
        <v>14</v>
      </c>
      <c r="Q22" s="9" t="s">
        <v>15</v>
      </c>
      <c r="R22" s="9" t="s">
        <v>16</v>
      </c>
      <c r="S22" s="7"/>
    </row>
    <row r="23" spans="1:19" ht="15" x14ac:dyDescent="0.25">
      <c r="A23" s="24" t="s">
        <v>17</v>
      </c>
      <c r="B23" s="29" t="s">
        <v>168</v>
      </c>
      <c r="C23" s="29" t="s">
        <v>174</v>
      </c>
      <c r="D23" s="8"/>
      <c r="E23" s="8"/>
      <c r="F23" s="8"/>
      <c r="G23" s="8"/>
      <c r="H23" s="8"/>
      <c r="I23" s="8"/>
      <c r="J23" s="8">
        <v>1</v>
      </c>
      <c r="K23" s="8">
        <v>4</v>
      </c>
      <c r="L23" s="8">
        <v>1</v>
      </c>
      <c r="M23" s="8">
        <f>SUM(Tabulka7[[#This Row],[V]:[KPČ]])</f>
        <v>6</v>
      </c>
      <c r="N23" s="9">
        <v>4.6643518518518522E-2</v>
      </c>
      <c r="O23" s="9">
        <v>2.4999999999999998E-2</v>
      </c>
      <c r="P23" s="9">
        <f>Tabulka7[[#This Row],[cíl]]-Tabulka7[[#This Row],[start]]</f>
        <v>2.1643518518518524E-2</v>
      </c>
      <c r="Q23" s="9">
        <v>2.0833333333333333E-3</v>
      </c>
      <c r="R23" s="9">
        <f t="shared" ref="R23:R34" si="1">P23+TIME(0,M23,0)-Q23</f>
        <v>2.3726851851851857E-2</v>
      </c>
      <c r="S23" s="10"/>
    </row>
    <row r="24" spans="1:19" ht="15" x14ac:dyDescent="0.25">
      <c r="A24" s="24" t="s">
        <v>19</v>
      </c>
      <c r="B24" s="29" t="s">
        <v>242</v>
      </c>
      <c r="C24" s="29" t="s">
        <v>174</v>
      </c>
      <c r="D24" s="8"/>
      <c r="E24" s="8"/>
      <c r="F24" s="8"/>
      <c r="G24" s="8">
        <v>2</v>
      </c>
      <c r="H24" s="8"/>
      <c r="I24" s="8">
        <v>1</v>
      </c>
      <c r="J24" s="8"/>
      <c r="K24" s="8">
        <v>3</v>
      </c>
      <c r="L24" s="8">
        <v>1</v>
      </c>
      <c r="M24" s="8">
        <f>SUM(Tabulka7[[#This Row],[V]:[KPČ]])</f>
        <v>7</v>
      </c>
      <c r="N24" s="9">
        <v>5.0208333333333334E-2</v>
      </c>
      <c r="O24" s="9">
        <v>3.0555555555555555E-2</v>
      </c>
      <c r="P24" s="9">
        <f>Tabulka7[[#This Row],[cíl]]-Tabulka7[[#This Row],[start]]</f>
        <v>1.9652777777777779E-2</v>
      </c>
      <c r="Q24" s="9"/>
      <c r="R24" s="9">
        <f t="shared" si="1"/>
        <v>2.4513888888888891E-2</v>
      </c>
      <c r="S24" s="10"/>
    </row>
    <row r="25" spans="1:19" ht="15" x14ac:dyDescent="0.25">
      <c r="A25" s="24" t="s">
        <v>20</v>
      </c>
      <c r="B25" s="29" t="s">
        <v>171</v>
      </c>
      <c r="C25" s="29" t="s">
        <v>174</v>
      </c>
      <c r="D25" s="8"/>
      <c r="E25" s="8"/>
      <c r="F25" s="8"/>
      <c r="G25" s="8">
        <v>2</v>
      </c>
      <c r="H25" s="8"/>
      <c r="I25" s="8"/>
      <c r="J25" s="8"/>
      <c r="K25" s="8">
        <v>2</v>
      </c>
      <c r="L25" s="8"/>
      <c r="M25" s="8">
        <f>SUM(Tabulka7[[#This Row],[V]:[KPČ]])</f>
        <v>4</v>
      </c>
      <c r="N25" s="9">
        <v>5.6111111111111112E-2</v>
      </c>
      <c r="O25" s="9">
        <v>3.1944444444444449E-2</v>
      </c>
      <c r="P25" s="9">
        <f>Tabulka7[[#This Row],[cíl]]-Tabulka7[[#This Row],[start]]</f>
        <v>2.4166666666666663E-2</v>
      </c>
      <c r="Q25" s="9">
        <v>6.9444444444444447E-4</v>
      </c>
      <c r="R25" s="9">
        <f t="shared" si="1"/>
        <v>2.6249999999999996E-2</v>
      </c>
      <c r="S25" s="7"/>
    </row>
    <row r="26" spans="1:19" x14ac:dyDescent="0.2">
      <c r="A26" s="24" t="s">
        <v>21</v>
      </c>
      <c r="B26" t="s">
        <v>220</v>
      </c>
      <c r="C26" t="s">
        <v>210</v>
      </c>
      <c r="D26" s="8"/>
      <c r="E26" s="8"/>
      <c r="F26" s="8">
        <v>2</v>
      </c>
      <c r="G26" s="8">
        <v>2</v>
      </c>
      <c r="H26" s="8"/>
      <c r="I26" s="8">
        <v>2</v>
      </c>
      <c r="J26" s="8"/>
      <c r="K26" s="8">
        <v>3</v>
      </c>
      <c r="L26" s="8"/>
      <c r="M26" s="8">
        <f>SUM(Tabulka7[[#This Row],[V]:[KPČ]])</f>
        <v>9</v>
      </c>
      <c r="N26" s="9">
        <v>5.903935185185185E-2</v>
      </c>
      <c r="O26" s="9">
        <v>3.3333333333333333E-2</v>
      </c>
      <c r="P26" s="9">
        <f>Tabulka7[[#This Row],[cíl]]-Tabulka7[[#This Row],[start]]</f>
        <v>2.5706018518518517E-2</v>
      </c>
      <c r="Q26" s="9">
        <v>2.0833333333333333E-3</v>
      </c>
      <c r="R26" s="9">
        <f t="shared" si="1"/>
        <v>2.9872685185185183E-2</v>
      </c>
      <c r="S26" s="7"/>
    </row>
    <row r="27" spans="1:19" ht="15" x14ac:dyDescent="0.25">
      <c r="A27" s="24" t="s">
        <v>22</v>
      </c>
      <c r="B27" s="29" t="s">
        <v>170</v>
      </c>
      <c r="C27" s="29" t="s">
        <v>174</v>
      </c>
      <c r="D27" s="8"/>
      <c r="E27" s="8"/>
      <c r="F27" s="8"/>
      <c r="G27" s="8">
        <v>1</v>
      </c>
      <c r="H27" s="8"/>
      <c r="I27" s="8">
        <v>2</v>
      </c>
      <c r="J27" s="8">
        <v>3</v>
      </c>
      <c r="K27" s="8">
        <v>5</v>
      </c>
      <c r="L27" s="8">
        <v>1</v>
      </c>
      <c r="M27" s="8">
        <f>SUM(Tabulka7[[#This Row],[V]:[KPČ]])</f>
        <v>12</v>
      </c>
      <c r="N27" s="9">
        <v>5.0416666666666665E-2</v>
      </c>
      <c r="O27" s="9">
        <v>2.7777777777777776E-2</v>
      </c>
      <c r="P27" s="9">
        <f>Tabulka7[[#This Row],[cíl]]-Tabulka7[[#This Row],[start]]</f>
        <v>2.2638888888888889E-2</v>
      </c>
      <c r="Q27" s="9">
        <v>2.3148148148148146E-4</v>
      </c>
      <c r="R27" s="9">
        <f t="shared" si="1"/>
        <v>3.0740740740740739E-2</v>
      </c>
      <c r="S27" s="7"/>
    </row>
    <row r="28" spans="1:19" x14ac:dyDescent="0.2">
      <c r="A28" s="24" t="s">
        <v>24</v>
      </c>
      <c r="B28" t="s">
        <v>221</v>
      </c>
      <c r="C28" t="s">
        <v>210</v>
      </c>
      <c r="D28" s="8"/>
      <c r="E28" s="8">
        <v>1</v>
      </c>
      <c r="F28" s="8">
        <v>2</v>
      </c>
      <c r="G28" s="8">
        <v>2</v>
      </c>
      <c r="H28" s="8"/>
      <c r="I28" s="8">
        <v>2</v>
      </c>
      <c r="J28" s="8">
        <v>4</v>
      </c>
      <c r="K28" s="8">
        <v>6</v>
      </c>
      <c r="L28" s="8">
        <v>1</v>
      </c>
      <c r="M28" s="8">
        <f>SUM(Tabulka7[[#This Row],[V]:[KPČ]])</f>
        <v>18</v>
      </c>
      <c r="N28" s="9">
        <v>5.8530092592592592E-2</v>
      </c>
      <c r="O28" s="9">
        <v>3.4722222222222224E-2</v>
      </c>
      <c r="P28" s="9">
        <f>Tabulka7[[#This Row],[cíl]]-Tabulka7[[#This Row],[start]]</f>
        <v>2.3807870370370368E-2</v>
      </c>
      <c r="Q28" s="9">
        <v>3.472222222222222E-3</v>
      </c>
      <c r="R28" s="9">
        <f t="shared" si="1"/>
        <v>3.2835648148148142E-2</v>
      </c>
      <c r="S28" s="7"/>
    </row>
    <row r="29" spans="1:19" ht="15" x14ac:dyDescent="0.25">
      <c r="A29" s="24" t="s">
        <v>126</v>
      </c>
      <c r="B29" s="29" t="s">
        <v>167</v>
      </c>
      <c r="C29" s="29" t="s">
        <v>174</v>
      </c>
      <c r="D29" s="8"/>
      <c r="E29" s="8"/>
      <c r="F29" s="8">
        <v>2</v>
      </c>
      <c r="G29" s="8">
        <v>3</v>
      </c>
      <c r="H29" s="8"/>
      <c r="I29" s="8">
        <v>2</v>
      </c>
      <c r="J29" s="8">
        <v>7</v>
      </c>
      <c r="K29" s="8">
        <v>5</v>
      </c>
      <c r="L29" s="8">
        <v>2</v>
      </c>
      <c r="M29" s="8">
        <f>SUM(Tabulka7[[#This Row],[V]:[KPČ]])</f>
        <v>21</v>
      </c>
      <c r="N29" s="9">
        <v>4.6712962962962963E-2</v>
      </c>
      <c r="O29" s="9">
        <v>2.361111111111111E-2</v>
      </c>
      <c r="P29" s="9">
        <f>Tabulka7[[#This Row],[cíl]]-Tabulka7[[#This Row],[start]]</f>
        <v>2.3101851851851853E-2</v>
      </c>
      <c r="Q29" s="9"/>
      <c r="R29" s="9">
        <f t="shared" si="1"/>
        <v>3.7685185185185183E-2</v>
      </c>
      <c r="S29" s="7"/>
    </row>
    <row r="30" spans="1:19" x14ac:dyDescent="0.2">
      <c r="A30" s="24" t="s">
        <v>127</v>
      </c>
      <c r="B30" t="s">
        <v>224</v>
      </c>
      <c r="C30" t="s">
        <v>210</v>
      </c>
      <c r="D30" s="8"/>
      <c r="E30" s="8"/>
      <c r="F30" s="8">
        <v>2</v>
      </c>
      <c r="G30" s="8">
        <v>1</v>
      </c>
      <c r="H30" s="8"/>
      <c r="I30" s="8">
        <v>2</v>
      </c>
      <c r="J30" s="8">
        <v>9</v>
      </c>
      <c r="K30" s="8">
        <v>6</v>
      </c>
      <c r="L30" s="8">
        <v>7</v>
      </c>
      <c r="M30" s="8">
        <f>SUM(Tabulka7[[#This Row],[V]:[KPČ]])</f>
        <v>27</v>
      </c>
      <c r="N30" s="9">
        <v>6.609953703703704E-2</v>
      </c>
      <c r="O30" s="9">
        <v>4.027777777777778E-2</v>
      </c>
      <c r="P30" s="9">
        <f>Tabulka7[[#This Row],[cíl]]-Tabulka7[[#This Row],[start]]</f>
        <v>2.582175925925926E-2</v>
      </c>
      <c r="Q30" s="9">
        <v>1.4467592592592594E-3</v>
      </c>
      <c r="R30" s="9">
        <f t="shared" si="1"/>
        <v>4.3124999999999997E-2</v>
      </c>
      <c r="S30" s="7"/>
    </row>
    <row r="31" spans="1:19" ht="15" x14ac:dyDescent="0.25">
      <c r="A31" s="24" t="s">
        <v>128</v>
      </c>
      <c r="B31" s="29" t="s">
        <v>159</v>
      </c>
      <c r="C31" s="29" t="s">
        <v>174</v>
      </c>
      <c r="D31" s="8"/>
      <c r="E31" s="8">
        <v>1</v>
      </c>
      <c r="F31" s="8"/>
      <c r="G31" s="8">
        <v>2</v>
      </c>
      <c r="H31" s="8"/>
      <c r="I31" s="8">
        <v>2</v>
      </c>
      <c r="J31" s="8">
        <v>13</v>
      </c>
      <c r="K31" s="8">
        <v>6</v>
      </c>
      <c r="L31" s="8">
        <v>10</v>
      </c>
      <c r="M31" s="8">
        <f>SUM(Tabulka7[[#This Row],[V]:[KPČ]])</f>
        <v>34</v>
      </c>
      <c r="N31" s="9">
        <v>5.0011574074074076E-2</v>
      </c>
      <c r="O31" s="9">
        <v>2.9166666666666664E-2</v>
      </c>
      <c r="P31" s="9">
        <f>Tabulka7[[#This Row],[cíl]]-Tabulka7[[#This Row],[start]]</f>
        <v>2.0844907407407413E-2</v>
      </c>
      <c r="Q31" s="9">
        <v>6.9444444444444447E-4</v>
      </c>
      <c r="R31" s="9">
        <f t="shared" si="1"/>
        <v>4.3761574074074078E-2</v>
      </c>
      <c r="S31" s="7"/>
    </row>
    <row r="32" spans="1:19" ht="15" x14ac:dyDescent="0.25">
      <c r="A32" s="24" t="s">
        <v>129</v>
      </c>
      <c r="B32" s="29" t="s">
        <v>169</v>
      </c>
      <c r="C32" s="29" t="s">
        <v>174</v>
      </c>
      <c r="D32" s="8"/>
      <c r="E32" s="8"/>
      <c r="F32" s="8">
        <v>2</v>
      </c>
      <c r="G32" s="8">
        <v>2</v>
      </c>
      <c r="H32" s="8"/>
      <c r="I32" s="8">
        <v>1</v>
      </c>
      <c r="J32" s="8">
        <v>6</v>
      </c>
      <c r="K32" s="8">
        <v>4</v>
      </c>
      <c r="L32" s="8">
        <v>5</v>
      </c>
      <c r="M32" s="8">
        <f>SUM(Tabulka7[[#This Row],[V]:[KPČ]])</f>
        <v>20</v>
      </c>
      <c r="N32" s="9">
        <v>5.9780092592592593E-2</v>
      </c>
      <c r="O32" s="9">
        <v>2.6388888888888889E-2</v>
      </c>
      <c r="P32" s="9">
        <f>Tabulka7[[#This Row],[cíl]]-Tabulka7[[#This Row],[start]]</f>
        <v>3.3391203703703701E-2</v>
      </c>
      <c r="Q32" s="9">
        <v>2.7777777777777779E-3</v>
      </c>
      <c r="R32" s="9">
        <f t="shared" si="1"/>
        <v>4.4502314814814814E-2</v>
      </c>
      <c r="S32" s="7"/>
    </row>
    <row r="33" spans="1:19" x14ac:dyDescent="0.2">
      <c r="A33" s="24" t="s">
        <v>130</v>
      </c>
      <c r="B33" t="s">
        <v>223</v>
      </c>
      <c r="C33" t="s">
        <v>210</v>
      </c>
      <c r="D33" s="8"/>
      <c r="E33" s="8">
        <v>1</v>
      </c>
      <c r="F33" s="8">
        <v>2</v>
      </c>
      <c r="G33" s="8">
        <v>3</v>
      </c>
      <c r="H33" s="8"/>
      <c r="I33" s="8">
        <v>2</v>
      </c>
      <c r="J33" s="8">
        <v>11</v>
      </c>
      <c r="K33" s="8">
        <v>6</v>
      </c>
      <c r="L33" s="8">
        <v>8</v>
      </c>
      <c r="M33" s="8">
        <f>SUM(Tabulka7[[#This Row],[V]:[KPČ]])</f>
        <v>33</v>
      </c>
      <c r="N33" s="9">
        <v>6.4421296296296296E-2</v>
      </c>
      <c r="O33" s="9">
        <v>3.888888888888889E-2</v>
      </c>
      <c r="P33" s="9">
        <f>Tabulka7[[#This Row],[cíl]]-Tabulka7[[#This Row],[start]]</f>
        <v>2.5532407407407406E-2</v>
      </c>
      <c r="Q33" s="9">
        <v>2.3148148148148146E-4</v>
      </c>
      <c r="R33" s="9">
        <f t="shared" si="1"/>
        <v>4.8217592592592597E-2</v>
      </c>
      <c r="S33" s="7"/>
    </row>
    <row r="34" spans="1:19" x14ac:dyDescent="0.2">
      <c r="A34" s="24" t="s">
        <v>131</v>
      </c>
      <c r="B34" t="s">
        <v>222</v>
      </c>
      <c r="C34" t="s">
        <v>210</v>
      </c>
      <c r="D34" s="8"/>
      <c r="E34" s="8">
        <v>1</v>
      </c>
      <c r="F34" s="8">
        <v>2</v>
      </c>
      <c r="G34" s="8">
        <v>3</v>
      </c>
      <c r="H34" s="8"/>
      <c r="I34" s="8">
        <v>2</v>
      </c>
      <c r="J34" s="8">
        <v>12</v>
      </c>
      <c r="K34" s="8">
        <v>6</v>
      </c>
      <c r="L34" s="8">
        <v>9</v>
      </c>
      <c r="M34" s="8">
        <f>SUM(Tabulka7[[#This Row],[V]:[KPČ]])</f>
        <v>35</v>
      </c>
      <c r="N34" s="9">
        <v>6.5787037037037033E-2</v>
      </c>
      <c r="O34" s="9">
        <v>3.7499999999999999E-2</v>
      </c>
      <c r="P34" s="9">
        <f>Tabulka7[[#This Row],[cíl]]-Tabulka7[[#This Row],[start]]</f>
        <v>2.8287037037037034E-2</v>
      </c>
      <c r="Q34" s="9">
        <v>8.1018518518518516E-4</v>
      </c>
      <c r="R34" s="9">
        <f t="shared" si="1"/>
        <v>5.1782407407407409E-2</v>
      </c>
      <c r="S34" s="7"/>
    </row>
    <row r="35" spans="1:19" x14ac:dyDescent="0.2">
      <c r="A35" s="24"/>
      <c r="B35" s="7"/>
      <c r="C35" s="7"/>
      <c r="D35" s="8"/>
      <c r="E35" s="8"/>
      <c r="F35" s="8"/>
      <c r="G35" s="8"/>
      <c r="H35" s="8"/>
      <c r="I35" s="8"/>
      <c r="J35" s="8"/>
      <c r="K35" s="8"/>
      <c r="L35" s="8"/>
      <c r="M35" s="8">
        <f>SUM(Tabulka7[[#This Row],[V]:[KPČ]])</f>
        <v>0</v>
      </c>
      <c r="N35" s="9"/>
      <c r="O35" s="9"/>
      <c r="P35" s="9"/>
      <c r="Q35" s="9"/>
      <c r="R35" s="9"/>
      <c r="S35" s="7"/>
    </row>
    <row r="36" spans="1:19" ht="15.75" x14ac:dyDescent="0.2">
      <c r="A36" s="8"/>
      <c r="B36" s="18"/>
      <c r="C36" s="7"/>
      <c r="D36" s="8"/>
      <c r="E36" s="8"/>
      <c r="F36" s="8"/>
      <c r="G36" s="8"/>
      <c r="H36" s="8"/>
      <c r="I36" s="8"/>
      <c r="J36" s="8"/>
      <c r="K36" s="8"/>
      <c r="L36" s="8"/>
      <c r="M36" s="8"/>
      <c r="N36" s="9"/>
      <c r="O36" s="9"/>
      <c r="P36" s="9"/>
      <c r="Q36" s="9"/>
      <c r="R36" s="9"/>
      <c r="S36" s="7"/>
    </row>
    <row r="37" spans="1:19" ht="15.75" x14ac:dyDescent="0.2">
      <c r="A37" s="8"/>
      <c r="B37" s="18"/>
      <c r="C37" s="7"/>
      <c r="D37" s="8"/>
      <c r="E37" s="8"/>
      <c r="F37" s="8"/>
      <c r="G37" s="8"/>
      <c r="H37" s="8"/>
      <c r="I37" s="8"/>
      <c r="J37" s="8"/>
      <c r="K37" s="8"/>
      <c r="L37" s="8"/>
      <c r="M37" s="8"/>
      <c r="N37" s="9"/>
      <c r="O37" s="9"/>
      <c r="P37" s="9"/>
      <c r="Q37" s="9"/>
      <c r="R37" s="9"/>
      <c r="S37" s="7"/>
    </row>
    <row r="38" spans="1:19" ht="15.75" x14ac:dyDescent="0.2">
      <c r="A38" s="8"/>
      <c r="B38" s="18"/>
      <c r="C38" s="7"/>
      <c r="D38" s="8"/>
      <c r="E38" s="8"/>
      <c r="F38" s="8"/>
      <c r="G38" s="8"/>
      <c r="H38" s="8"/>
      <c r="I38" s="8"/>
      <c r="J38" s="8"/>
      <c r="K38" s="8"/>
      <c r="L38" s="8"/>
      <c r="M38" s="8"/>
      <c r="N38" s="9"/>
      <c r="O38" s="9"/>
      <c r="P38" s="9"/>
      <c r="Q38" s="9"/>
      <c r="R38" s="9"/>
      <c r="S38" s="7"/>
    </row>
    <row r="39" spans="1:19" ht="15.75" x14ac:dyDescent="0.2">
      <c r="A39" s="8"/>
      <c r="B39" s="18"/>
      <c r="C39" s="7"/>
      <c r="D39" s="8"/>
      <c r="E39" s="8"/>
      <c r="F39" s="8"/>
      <c r="G39" s="8"/>
      <c r="H39" s="8"/>
      <c r="I39" s="8"/>
      <c r="J39" s="8"/>
      <c r="K39" s="8"/>
      <c r="L39" s="8"/>
      <c r="M39" s="8"/>
      <c r="N39" s="9"/>
      <c r="O39" s="9"/>
      <c r="P39" s="9"/>
      <c r="Q39" s="9"/>
      <c r="R39" s="9"/>
      <c r="S39" s="7"/>
    </row>
    <row r="40" spans="1:19" x14ac:dyDescent="0.2">
      <c r="A40" s="6"/>
      <c r="B40" s="6" t="s">
        <v>145</v>
      </c>
      <c r="C40" s="7"/>
      <c r="D40" s="8"/>
      <c r="E40" s="8"/>
      <c r="F40" s="8"/>
      <c r="G40" s="8"/>
      <c r="H40" s="8"/>
      <c r="I40" s="8"/>
      <c r="J40" s="8"/>
      <c r="K40" s="8"/>
      <c r="L40" s="8"/>
      <c r="M40" s="8"/>
      <c r="N40" s="9"/>
      <c r="O40" s="9"/>
      <c r="P40" s="9"/>
      <c r="Q40" s="9"/>
      <c r="R40" s="9"/>
      <c r="S40" s="11"/>
    </row>
    <row r="41" spans="1:19" x14ac:dyDescent="0.2">
      <c r="A41" s="8" t="s">
        <v>0</v>
      </c>
      <c r="B41" s="7" t="s">
        <v>1</v>
      </c>
      <c r="C41" s="7" t="s">
        <v>2</v>
      </c>
      <c r="D41" s="8" t="s">
        <v>3</v>
      </c>
      <c r="E41" s="8" t="s">
        <v>4</v>
      </c>
      <c r="F41" s="8" t="s">
        <v>5</v>
      </c>
      <c r="G41" s="8" t="s">
        <v>6</v>
      </c>
      <c r="H41" s="8" t="s">
        <v>7</v>
      </c>
      <c r="I41" s="8" t="s">
        <v>140</v>
      </c>
      <c r="J41" s="8" t="s">
        <v>8</v>
      </c>
      <c r="K41" s="8" t="s">
        <v>9</v>
      </c>
      <c r="L41" s="8" t="s">
        <v>10</v>
      </c>
      <c r="M41" s="8" t="s">
        <v>11</v>
      </c>
      <c r="N41" s="9" t="s">
        <v>12</v>
      </c>
      <c r="O41" s="9" t="s">
        <v>13</v>
      </c>
      <c r="P41" s="9" t="s">
        <v>14</v>
      </c>
      <c r="Q41" s="9" t="s">
        <v>15</v>
      </c>
      <c r="R41" s="9" t="s">
        <v>16</v>
      </c>
      <c r="S41" s="7"/>
    </row>
    <row r="42" spans="1:19" ht="15" x14ac:dyDescent="0.25">
      <c r="A42" s="24" t="s">
        <v>17</v>
      </c>
      <c r="B42" t="s">
        <v>172</v>
      </c>
      <c r="C42" s="29" t="s">
        <v>174</v>
      </c>
      <c r="D42" s="8"/>
      <c r="E42" s="8"/>
      <c r="F42" s="8"/>
      <c r="G42" s="8"/>
      <c r="H42" s="8"/>
      <c r="I42" s="8"/>
      <c r="J42" s="8"/>
      <c r="K42" s="8">
        <v>2</v>
      </c>
      <c r="L42" s="8"/>
      <c r="M42" s="8">
        <f>SUM(Tabulka20[[#This Row],[V]:[KPČ]])</f>
        <v>2</v>
      </c>
      <c r="N42" s="9">
        <v>7.3101851851851848E-2</v>
      </c>
      <c r="O42" s="9">
        <v>4.6527777777777779E-2</v>
      </c>
      <c r="P42" s="9">
        <f>Tabulka20[[#This Row],[cíl]]-Tabulka20[[#This Row],[start]]</f>
        <v>2.6574074074074069E-2</v>
      </c>
      <c r="Q42" s="9">
        <v>2.3148148148148146E-4</v>
      </c>
      <c r="R42" s="9">
        <f>P42+TIME(0,M42,0)-Q42</f>
        <v>2.7731481481481475E-2</v>
      </c>
      <c r="S42" s="7"/>
    </row>
    <row r="43" spans="1:19" x14ac:dyDescent="0.2">
      <c r="A43" s="24" t="s">
        <v>19</v>
      </c>
      <c r="B43" t="s">
        <v>226</v>
      </c>
      <c r="C43" t="s">
        <v>210</v>
      </c>
      <c r="D43" s="8">
        <v>1</v>
      </c>
      <c r="E43" s="8"/>
      <c r="F43" s="8"/>
      <c r="G43" s="8">
        <v>2</v>
      </c>
      <c r="H43" s="8"/>
      <c r="I43" s="8">
        <v>1</v>
      </c>
      <c r="J43" s="8">
        <v>1</v>
      </c>
      <c r="K43" s="8">
        <v>1</v>
      </c>
      <c r="L43" s="8">
        <v>2</v>
      </c>
      <c r="M43" s="8">
        <f>SUM(Tabulka20[[#This Row],[V]:[KPČ]])</f>
        <v>8</v>
      </c>
      <c r="N43" s="9">
        <v>7.5358796296296285E-2</v>
      </c>
      <c r="O43" s="9">
        <v>5.0694444444444452E-2</v>
      </c>
      <c r="P43" s="9">
        <f>Tabulka20[[#This Row],[cíl]]-Tabulka20[[#This Row],[start]]</f>
        <v>2.4664351851851833E-2</v>
      </c>
      <c r="Q43" s="9">
        <v>0</v>
      </c>
      <c r="R43" s="9">
        <f>P43+TIME(0,M43,0)-Q43</f>
        <v>3.021990740740739E-2</v>
      </c>
      <c r="S43" s="7"/>
    </row>
    <row r="44" spans="1:19" ht="15" x14ac:dyDescent="0.25">
      <c r="A44" s="24" t="s">
        <v>20</v>
      </c>
      <c r="B44" s="29" t="s">
        <v>173</v>
      </c>
      <c r="C44" s="34" t="s">
        <v>174</v>
      </c>
      <c r="D44" s="8"/>
      <c r="E44" s="8"/>
      <c r="F44" s="8"/>
      <c r="G44" s="8">
        <v>2</v>
      </c>
      <c r="H44" s="8"/>
      <c r="I44" s="8"/>
      <c r="J44" s="8"/>
      <c r="K44" s="8">
        <v>3</v>
      </c>
      <c r="L44" s="8"/>
      <c r="M44" s="8">
        <f>SUM(Tabulka20[[#This Row],[V]:[KPČ]])</f>
        <v>5</v>
      </c>
      <c r="N44" s="9">
        <v>7.3981481481481481E-2</v>
      </c>
      <c r="O44" s="9">
        <v>4.5138888888888888E-2</v>
      </c>
      <c r="P44" s="9">
        <f>Tabulka20[[#This Row],[cíl]]-Tabulka20[[#This Row],[start]]</f>
        <v>2.8842592592592593E-2</v>
      </c>
      <c r="Q44" s="9">
        <v>1.1574074074074073E-5</v>
      </c>
      <c r="R44" s="9">
        <f>P44+TIME(0,M44,0)-Q44</f>
        <v>3.2303240740740743E-2</v>
      </c>
      <c r="S44" s="7"/>
    </row>
    <row r="45" spans="1:19" ht="15" x14ac:dyDescent="0.25">
      <c r="A45" s="24" t="s">
        <v>21</v>
      </c>
      <c r="B45" s="30" t="s">
        <v>192</v>
      </c>
      <c r="C45" s="29" t="s">
        <v>122</v>
      </c>
      <c r="D45" s="8">
        <v>2</v>
      </c>
      <c r="E45" s="8"/>
      <c r="F45" s="8"/>
      <c r="G45" s="8">
        <v>3</v>
      </c>
      <c r="H45" s="8">
        <v>10</v>
      </c>
      <c r="I45" s="8">
        <v>2</v>
      </c>
      <c r="J45" s="8">
        <v>5</v>
      </c>
      <c r="K45" s="8">
        <v>2</v>
      </c>
      <c r="L45" s="8">
        <v>2</v>
      </c>
      <c r="M45" s="8">
        <f>SUM(Tabulka20[[#This Row],[V]:[KPČ]])</f>
        <v>26</v>
      </c>
      <c r="N45" s="9">
        <v>9.6122685185185186E-2</v>
      </c>
      <c r="O45" s="9">
        <v>4.9305555555555554E-2</v>
      </c>
      <c r="P45" s="9">
        <f>Tabulka20[[#This Row],[cíl]]-Tabulka20[[#This Row],[start]]</f>
        <v>4.6817129629629632E-2</v>
      </c>
      <c r="Q45" s="9"/>
      <c r="R45" s="9">
        <f>P45+TIME(0,M45,0)-Q45</f>
        <v>6.4872685185185186E-2</v>
      </c>
      <c r="S45" s="7"/>
    </row>
    <row r="46" spans="1:19" ht="15" x14ac:dyDescent="0.25">
      <c r="A46" s="24" t="s">
        <v>22</v>
      </c>
      <c r="B46" t="s">
        <v>191</v>
      </c>
      <c r="C46" s="35" t="s">
        <v>122</v>
      </c>
      <c r="D46" s="8">
        <v>2</v>
      </c>
      <c r="E46" s="8">
        <v>1</v>
      </c>
      <c r="F46" s="8"/>
      <c r="G46" s="8">
        <v>3</v>
      </c>
      <c r="H46" s="8">
        <v>1000</v>
      </c>
      <c r="I46" s="8">
        <v>2</v>
      </c>
      <c r="J46" s="8">
        <v>8</v>
      </c>
      <c r="K46" s="8">
        <v>5</v>
      </c>
      <c r="L46" s="8">
        <v>5</v>
      </c>
      <c r="M46" s="8">
        <f>SUM(Tabulka20[[#This Row],[V]:[KPČ]])</f>
        <v>1026</v>
      </c>
      <c r="N46" s="9">
        <v>0.11126157407407407</v>
      </c>
      <c r="O46" s="9">
        <v>4.7916666666666663E-2</v>
      </c>
      <c r="P46" s="9">
        <f>Tabulka20[[#This Row],[cíl]]-Tabulka20[[#This Row],[start]]</f>
        <v>6.3344907407407405E-2</v>
      </c>
      <c r="Q46" s="9"/>
      <c r="R46" s="9">
        <f>P46+TIME(0,M46,0)-Q46</f>
        <v>0.77584490740740741</v>
      </c>
      <c r="S46" s="7"/>
    </row>
    <row r="47" spans="1:19" ht="15" x14ac:dyDescent="0.25">
      <c r="A47" s="24"/>
      <c r="B47" s="30"/>
      <c r="C47" s="29"/>
      <c r="D47" s="8"/>
      <c r="E47" s="8"/>
      <c r="F47" s="8"/>
      <c r="G47" s="8"/>
      <c r="H47" s="8"/>
      <c r="I47" s="8"/>
      <c r="J47" s="8"/>
      <c r="K47" s="8"/>
      <c r="L47" s="8"/>
      <c r="M47" s="8"/>
      <c r="N47" s="9"/>
      <c r="O47" s="9"/>
      <c r="P47" s="9"/>
      <c r="Q47" s="9"/>
      <c r="R47" s="9"/>
      <c r="S47" s="7"/>
    </row>
    <row r="48" spans="1:19" ht="15" x14ac:dyDescent="0.25">
      <c r="A48" s="24"/>
      <c r="B48" s="30"/>
      <c r="C48" s="29"/>
      <c r="D48" s="8"/>
      <c r="E48" s="8"/>
      <c r="F48" s="8"/>
      <c r="G48" s="8"/>
      <c r="H48" s="8"/>
      <c r="I48" s="8"/>
      <c r="J48" s="8"/>
      <c r="K48" s="8"/>
      <c r="L48" s="8"/>
      <c r="M48" s="8"/>
      <c r="N48" s="9"/>
      <c r="O48" s="9"/>
      <c r="P48" s="9"/>
      <c r="Q48" s="9"/>
      <c r="R48" s="9"/>
      <c r="S48" s="7"/>
    </row>
    <row r="49" spans="1:19" ht="15" x14ac:dyDescent="0.25">
      <c r="A49" s="24"/>
      <c r="B49" s="30"/>
      <c r="C49" s="29"/>
      <c r="D49" s="8"/>
      <c r="E49" s="8"/>
      <c r="F49" s="8"/>
      <c r="G49" s="8"/>
      <c r="H49" s="8"/>
      <c r="I49" s="8"/>
      <c r="J49" s="8"/>
      <c r="K49" s="8"/>
      <c r="L49" s="8"/>
      <c r="M49" s="8"/>
      <c r="N49" s="9"/>
      <c r="O49" s="9"/>
      <c r="P49" s="9"/>
      <c r="Q49" s="9"/>
      <c r="R49" s="9"/>
      <c r="S49" s="7"/>
    </row>
    <row r="50" spans="1:19" x14ac:dyDescent="0.2">
      <c r="A50" s="8"/>
      <c r="B50" s="7"/>
      <c r="C50" s="7"/>
      <c r="D50" s="8"/>
      <c r="E50" s="8"/>
      <c r="F50" s="8"/>
      <c r="G50" s="8"/>
      <c r="H50" s="8"/>
      <c r="I50" s="8"/>
      <c r="J50" s="8"/>
      <c r="K50" s="8"/>
      <c r="L50" s="8"/>
      <c r="M50" s="8"/>
      <c r="N50" s="9"/>
      <c r="O50" s="9"/>
      <c r="P50" s="9"/>
      <c r="Q50" s="9"/>
      <c r="R50" s="9"/>
      <c r="S50" s="11"/>
    </row>
    <row r="51" spans="1:19" x14ac:dyDescent="0.2">
      <c r="A51" s="6"/>
      <c r="B51" s="6" t="s">
        <v>146</v>
      </c>
      <c r="C51" s="7"/>
      <c r="D51" s="8"/>
      <c r="E51" s="8"/>
      <c r="F51" s="8"/>
      <c r="G51" s="8"/>
      <c r="H51" s="8"/>
      <c r="I51" s="8"/>
      <c r="J51" s="8"/>
      <c r="K51" s="8"/>
      <c r="L51" s="8"/>
      <c r="M51" s="8"/>
      <c r="N51" s="9"/>
      <c r="O51" s="9"/>
      <c r="P51" s="9"/>
      <c r="Q51" s="9"/>
      <c r="R51" s="9"/>
      <c r="S51" s="7"/>
    </row>
    <row r="52" spans="1:19" x14ac:dyDescent="0.2">
      <c r="A52" s="8" t="s">
        <v>0</v>
      </c>
      <c r="B52" s="7" t="s">
        <v>1</v>
      </c>
      <c r="C52" s="7" t="s">
        <v>2</v>
      </c>
      <c r="D52" s="8" t="s">
        <v>3</v>
      </c>
      <c r="E52" s="8" t="s">
        <v>4</v>
      </c>
      <c r="F52" s="8" t="s">
        <v>5</v>
      </c>
      <c r="G52" s="8" t="s">
        <v>6</v>
      </c>
      <c r="H52" s="8" t="s">
        <v>7</v>
      </c>
      <c r="I52" s="8" t="s">
        <v>140</v>
      </c>
      <c r="J52" s="8" t="s">
        <v>8</v>
      </c>
      <c r="K52" s="8" t="s">
        <v>9</v>
      </c>
      <c r="L52" s="8" t="s">
        <v>10</v>
      </c>
      <c r="M52" s="8" t="s">
        <v>11</v>
      </c>
      <c r="N52" s="9" t="s">
        <v>12</v>
      </c>
      <c r="O52" s="9" t="s">
        <v>13</v>
      </c>
      <c r="P52" s="9" t="s">
        <v>14</v>
      </c>
      <c r="Q52" s="9" t="s">
        <v>15</v>
      </c>
      <c r="R52" s="9" t="s">
        <v>16</v>
      </c>
      <c r="S52" s="7"/>
    </row>
    <row r="53" spans="1:19" ht="15" x14ac:dyDescent="0.25">
      <c r="A53" s="24" t="s">
        <v>17</v>
      </c>
      <c r="B53" s="29" t="s">
        <v>176</v>
      </c>
      <c r="C53" s="29" t="s">
        <v>174</v>
      </c>
      <c r="D53" s="8"/>
      <c r="E53" s="8"/>
      <c r="F53" s="8"/>
      <c r="G53" s="8"/>
      <c r="H53" s="8"/>
      <c r="I53" s="8"/>
      <c r="J53" s="8"/>
      <c r="K53" s="8">
        <v>1</v>
      </c>
      <c r="L53" s="8">
        <v>0</v>
      </c>
      <c r="M53" s="8">
        <f>SUM(Tabulka8[[#This Row],[V]:[KPČ]])</f>
        <v>1</v>
      </c>
      <c r="N53" s="9">
        <v>6.0266203703703704E-2</v>
      </c>
      <c r="O53" s="9">
        <v>3.6805555555555557E-2</v>
      </c>
      <c r="P53" s="9">
        <f>Tabulka8[[#This Row],[cíl]]-Tabulka8[[#This Row],[start]]</f>
        <v>2.3460648148148147E-2</v>
      </c>
      <c r="Q53" s="9">
        <v>1.423611111111111E-3</v>
      </c>
      <c r="R53" s="9">
        <f t="shared" ref="R53:R58" si="2">P53+TIME(0,M53,0)-Q53</f>
        <v>2.2731481481481481E-2</v>
      </c>
      <c r="S53" s="8"/>
    </row>
    <row r="54" spans="1:19" ht="15" x14ac:dyDescent="0.25">
      <c r="A54" s="24" t="s">
        <v>19</v>
      </c>
      <c r="B54" s="29" t="s">
        <v>177</v>
      </c>
      <c r="C54" s="29" t="s">
        <v>174</v>
      </c>
      <c r="D54" s="8">
        <v>2</v>
      </c>
      <c r="E54" s="8">
        <v>1</v>
      </c>
      <c r="F54" s="8"/>
      <c r="G54" s="8">
        <v>2</v>
      </c>
      <c r="H54" s="8"/>
      <c r="I54" s="8">
        <v>1</v>
      </c>
      <c r="J54" s="8">
        <v>2</v>
      </c>
      <c r="K54" s="8">
        <v>2</v>
      </c>
      <c r="L54" s="8"/>
      <c r="M54" s="8">
        <f>SUM(Tabulka8[[#This Row],[V]:[KPČ]])</f>
        <v>10</v>
      </c>
      <c r="N54" s="9">
        <v>6.3634259259259265E-2</v>
      </c>
      <c r="O54" s="9">
        <v>3.8194444444444441E-2</v>
      </c>
      <c r="P54" s="9">
        <f>Tabulka8[[#This Row],[cíl]]-Tabulka8[[#This Row],[start]]</f>
        <v>2.5439814814814825E-2</v>
      </c>
      <c r="Q54" s="9">
        <v>6.9444444444444447E-4</v>
      </c>
      <c r="R54" s="9">
        <f t="shared" si="2"/>
        <v>3.1689814814814823E-2</v>
      </c>
      <c r="S54" s="11"/>
    </row>
    <row r="55" spans="1:19" ht="15" x14ac:dyDescent="0.25">
      <c r="A55" s="24" t="s">
        <v>20</v>
      </c>
      <c r="B55" s="29" t="s">
        <v>175</v>
      </c>
      <c r="C55" s="29" t="s">
        <v>174</v>
      </c>
      <c r="D55" s="8">
        <v>1</v>
      </c>
      <c r="E55" s="8">
        <v>1</v>
      </c>
      <c r="F55" s="8"/>
      <c r="G55" s="8">
        <v>2</v>
      </c>
      <c r="H55" s="8"/>
      <c r="I55" s="8"/>
      <c r="J55" s="8">
        <v>4</v>
      </c>
      <c r="K55" s="8">
        <v>4</v>
      </c>
      <c r="L55" s="8">
        <v>4</v>
      </c>
      <c r="M55" s="8">
        <f>SUM(Tabulka8[[#This Row],[V]:[KPČ]])</f>
        <v>16</v>
      </c>
      <c r="N55" s="9">
        <v>6.3773148148148148E-2</v>
      </c>
      <c r="O55" s="9">
        <v>3.5416666666666666E-2</v>
      </c>
      <c r="P55" s="9">
        <f>Tabulka8[[#This Row],[cíl]]-Tabulka8[[#This Row],[start]]</f>
        <v>2.8356481481481483E-2</v>
      </c>
      <c r="Q55" s="9">
        <v>6.9444444444444447E-4</v>
      </c>
      <c r="R55" s="9">
        <f t="shared" si="2"/>
        <v>3.8773148148148154E-2</v>
      </c>
      <c r="S55" s="11"/>
    </row>
    <row r="56" spans="1:19" x14ac:dyDescent="0.2">
      <c r="A56" s="24" t="s">
        <v>21</v>
      </c>
      <c r="B56" t="s">
        <v>232</v>
      </c>
      <c r="C56" t="s">
        <v>210</v>
      </c>
      <c r="D56" s="8"/>
      <c r="E56" s="8"/>
      <c r="F56" s="8"/>
      <c r="G56" s="8">
        <v>2</v>
      </c>
      <c r="H56" s="8">
        <v>10</v>
      </c>
      <c r="I56" s="8"/>
      <c r="J56" s="8"/>
      <c r="K56" s="8">
        <v>2</v>
      </c>
      <c r="L56" s="8"/>
      <c r="M56" s="8">
        <f>SUM(Tabulka8[[#This Row],[V]:[KPČ]])</f>
        <v>14</v>
      </c>
      <c r="N56" s="9">
        <v>7.3495370370370364E-2</v>
      </c>
      <c r="O56" s="9">
        <v>4.0972222222222222E-2</v>
      </c>
      <c r="P56" s="9">
        <f>Tabulka8[[#This Row],[cíl]]-Tabulka8[[#This Row],[start]]</f>
        <v>3.2523148148148141E-2</v>
      </c>
      <c r="Q56" s="9">
        <v>1.1574074074074073E-5</v>
      </c>
      <c r="R56" s="9">
        <f t="shared" si="2"/>
        <v>4.223379629629629E-2</v>
      </c>
      <c r="S56" s="11"/>
    </row>
    <row r="57" spans="1:19" ht="15" x14ac:dyDescent="0.25">
      <c r="A57" s="24" t="s">
        <v>22</v>
      </c>
      <c r="B57" s="29" t="s">
        <v>235</v>
      </c>
      <c r="C57" s="29" t="s">
        <v>122</v>
      </c>
      <c r="D57" s="8">
        <v>1</v>
      </c>
      <c r="E57" s="8"/>
      <c r="F57" s="8"/>
      <c r="G57" s="8">
        <v>3</v>
      </c>
      <c r="H57" s="8"/>
      <c r="I57" s="8"/>
      <c r="J57" s="8">
        <v>5</v>
      </c>
      <c r="K57" s="8">
        <v>2</v>
      </c>
      <c r="L57" s="8">
        <v>4</v>
      </c>
      <c r="M57" s="8">
        <f>SUM(Tabulka8[[#This Row],[V]:[KPČ]])</f>
        <v>15</v>
      </c>
      <c r="N57" s="9">
        <v>5.9687500000000004E-2</v>
      </c>
      <c r="O57" s="9">
        <v>2.2222222222222223E-2</v>
      </c>
      <c r="P57" s="9">
        <f>Tabulka8[[#This Row],[cíl]]-Tabulka8[[#This Row],[start]]</f>
        <v>3.7465277777777778E-2</v>
      </c>
      <c r="Q57" s="9">
        <v>1.4004629629629629E-3</v>
      </c>
      <c r="R57" s="9">
        <f t="shared" si="2"/>
        <v>4.6481481481481478E-2</v>
      </c>
      <c r="S57" s="11"/>
    </row>
    <row r="58" spans="1:19" ht="15" x14ac:dyDescent="0.25">
      <c r="A58" s="24" t="s">
        <v>24</v>
      </c>
      <c r="B58" s="29" t="s">
        <v>236</v>
      </c>
      <c r="C58" s="29" t="s">
        <v>174</v>
      </c>
      <c r="D58" s="8">
        <v>1</v>
      </c>
      <c r="E58" s="8"/>
      <c r="F58" s="8"/>
      <c r="G58" s="8">
        <v>3</v>
      </c>
      <c r="H58" s="8"/>
      <c r="I58" s="8">
        <v>2</v>
      </c>
      <c r="J58" s="8">
        <v>6</v>
      </c>
      <c r="K58" s="8">
        <v>3</v>
      </c>
      <c r="L58" s="8">
        <v>2</v>
      </c>
      <c r="M58" s="8">
        <f>SUM(Tabulka8[[#This Row],[V]:[KPČ]])</f>
        <v>17</v>
      </c>
      <c r="N58" s="9">
        <v>9.076388888888888E-2</v>
      </c>
      <c r="O58" s="9">
        <v>3.9583333333333331E-2</v>
      </c>
      <c r="P58" s="9">
        <f>Tabulka8[[#This Row],[cíl]]-Tabulka8[[#This Row],[start]]</f>
        <v>5.1180555555555549E-2</v>
      </c>
      <c r="Q58" s="9">
        <v>6.9444444444444447E-4</v>
      </c>
      <c r="R58" s="9">
        <f t="shared" si="2"/>
        <v>6.2291666666666662E-2</v>
      </c>
      <c r="S58" s="11"/>
    </row>
    <row r="59" spans="1:19" ht="15" x14ac:dyDescent="0.25">
      <c r="A59" s="24"/>
      <c r="B59" s="29"/>
      <c r="C59" s="29"/>
      <c r="D59" s="8"/>
      <c r="E59" s="8"/>
      <c r="F59" s="8"/>
      <c r="G59" s="8"/>
      <c r="H59" s="8"/>
      <c r="I59" s="8"/>
      <c r="J59" s="8"/>
      <c r="K59" s="8"/>
      <c r="L59" s="8"/>
      <c r="M59" s="8"/>
      <c r="N59" s="9"/>
      <c r="O59" s="9"/>
      <c r="P59" s="9"/>
      <c r="Q59" s="9"/>
      <c r="R59" s="9"/>
      <c r="S59" s="11"/>
    </row>
    <row r="60" spans="1:19" x14ac:dyDescent="0.2">
      <c r="A60" s="24"/>
      <c r="B60" s="7"/>
      <c r="C60" s="7"/>
      <c r="D60" s="8"/>
      <c r="E60" s="8"/>
      <c r="F60" s="8"/>
      <c r="G60" s="8"/>
      <c r="H60" s="8"/>
      <c r="I60" s="8"/>
      <c r="J60" s="8"/>
      <c r="K60" s="8"/>
      <c r="L60" s="8"/>
      <c r="M60" s="8"/>
      <c r="N60" s="9"/>
      <c r="O60" s="9"/>
      <c r="P60" s="9"/>
      <c r="Q60" s="9"/>
      <c r="R60" s="9"/>
      <c r="S60" s="11"/>
    </row>
    <row r="61" spans="1:19" x14ac:dyDescent="0.2">
      <c r="A61" s="8"/>
      <c r="C61" s="7"/>
      <c r="D61" s="8"/>
      <c r="E61" s="8"/>
      <c r="F61" s="8"/>
      <c r="G61" s="8"/>
      <c r="H61" s="8"/>
      <c r="I61" s="8"/>
      <c r="J61" s="8"/>
      <c r="K61" s="8"/>
      <c r="L61" s="8"/>
      <c r="M61" s="8"/>
      <c r="N61" s="9"/>
      <c r="O61" s="9"/>
      <c r="P61" s="9"/>
      <c r="Q61" s="9"/>
      <c r="R61" s="9"/>
      <c r="S61" s="11"/>
    </row>
    <row r="62" spans="1:19" x14ac:dyDescent="0.2">
      <c r="A62" s="6"/>
      <c r="B62" s="6" t="s">
        <v>147</v>
      </c>
      <c r="C62" s="7"/>
      <c r="D62" s="8"/>
      <c r="E62" s="8"/>
      <c r="F62" s="8"/>
      <c r="G62" s="8"/>
      <c r="H62" s="8"/>
      <c r="I62" s="8"/>
      <c r="J62" s="8"/>
      <c r="K62" s="8"/>
      <c r="L62" s="8"/>
      <c r="M62" s="8"/>
      <c r="N62" s="9"/>
      <c r="O62" s="9"/>
      <c r="P62" s="9"/>
      <c r="Q62" s="9"/>
      <c r="R62" s="9"/>
      <c r="S62" s="11"/>
    </row>
    <row r="63" spans="1:19" x14ac:dyDescent="0.2">
      <c r="A63" s="8" t="s">
        <v>0</v>
      </c>
      <c r="B63" s="7" t="s">
        <v>1</v>
      </c>
      <c r="C63" s="7" t="s">
        <v>2</v>
      </c>
      <c r="D63" s="8" t="s">
        <v>3</v>
      </c>
      <c r="E63" s="8" t="s">
        <v>4</v>
      </c>
      <c r="F63" s="8" t="s">
        <v>5</v>
      </c>
      <c r="G63" s="8" t="s">
        <v>6</v>
      </c>
      <c r="H63" s="8" t="s">
        <v>7</v>
      </c>
      <c r="I63" s="8" t="s">
        <v>140</v>
      </c>
      <c r="J63" s="8" t="s">
        <v>8</v>
      </c>
      <c r="K63" s="8" t="s">
        <v>9</v>
      </c>
      <c r="L63" s="8" t="s">
        <v>10</v>
      </c>
      <c r="M63" s="8" t="s">
        <v>11</v>
      </c>
      <c r="N63" s="9" t="s">
        <v>12</v>
      </c>
      <c r="O63" s="9" t="s">
        <v>13</v>
      </c>
      <c r="P63" s="9" t="s">
        <v>14</v>
      </c>
      <c r="Q63" s="9" t="s">
        <v>15</v>
      </c>
      <c r="R63" s="9" t="s">
        <v>16</v>
      </c>
      <c r="S63" s="7"/>
    </row>
    <row r="64" spans="1:19" ht="15" x14ac:dyDescent="0.25">
      <c r="A64" s="24" t="s">
        <v>17</v>
      </c>
      <c r="B64" s="29" t="s">
        <v>179</v>
      </c>
      <c r="C64" s="29" t="s">
        <v>174</v>
      </c>
      <c r="D64" s="8">
        <v>2</v>
      </c>
      <c r="E64" s="8"/>
      <c r="F64" s="8"/>
      <c r="G64" s="8">
        <v>2</v>
      </c>
      <c r="H64" s="8"/>
      <c r="I64" s="8"/>
      <c r="J64" s="8"/>
      <c r="K64" s="8">
        <v>1</v>
      </c>
      <c r="L64" s="8"/>
      <c r="M64" s="8">
        <f>SUM(Tabulka9[[#This Row],[V]:[KPČ]])</f>
        <v>5</v>
      </c>
      <c r="N64" s="9">
        <v>7.6238425925925932E-2</v>
      </c>
      <c r="O64" s="9">
        <v>5.4166666666666669E-2</v>
      </c>
      <c r="P64" s="9">
        <f>Tabulka9[[#This Row],[cíl]]-Tabulka9[[#This Row],[start]]</f>
        <v>2.2071759259259263E-2</v>
      </c>
      <c r="Q64" s="9"/>
      <c r="R64" s="9">
        <f>P64+TIME(0,M64,0)-Q64</f>
        <v>2.5543981481481487E-2</v>
      </c>
      <c r="S64" s="7"/>
    </row>
    <row r="65" spans="1:19" x14ac:dyDescent="0.2">
      <c r="A65" s="24" t="s">
        <v>19</v>
      </c>
      <c r="B65" t="s">
        <v>231</v>
      </c>
      <c r="C65" t="s">
        <v>210</v>
      </c>
      <c r="D65" s="8">
        <v>1</v>
      </c>
      <c r="E65" s="8"/>
      <c r="F65" s="8"/>
      <c r="G65" s="8">
        <v>1</v>
      </c>
      <c r="H65" s="8"/>
      <c r="I65" s="8">
        <v>2</v>
      </c>
      <c r="J65" s="8">
        <v>1</v>
      </c>
      <c r="K65" s="8">
        <v>1</v>
      </c>
      <c r="L65" s="8"/>
      <c r="M65" s="8">
        <v>6</v>
      </c>
      <c r="N65" s="9">
        <v>7.9606481481481486E-2</v>
      </c>
      <c r="O65" s="9">
        <v>5.5555555555555552E-2</v>
      </c>
      <c r="P65" s="9">
        <v>2.4050925925925934E-2</v>
      </c>
      <c r="Q65" s="9">
        <v>2.8935185185185189E-4</v>
      </c>
      <c r="R65" s="9">
        <v>2.7928240740740747E-2</v>
      </c>
      <c r="S65" s="7"/>
    </row>
    <row r="66" spans="1:19" ht="15" x14ac:dyDescent="0.25">
      <c r="A66" s="24" t="s">
        <v>20</v>
      </c>
      <c r="B66" s="29" t="s">
        <v>178</v>
      </c>
      <c r="C66" s="29" t="s">
        <v>174</v>
      </c>
      <c r="D66" s="8"/>
      <c r="E66" s="8"/>
      <c r="F66" s="8"/>
      <c r="G66" s="8"/>
      <c r="H66" s="8"/>
      <c r="I66" s="8">
        <v>2</v>
      </c>
      <c r="J66" s="8">
        <v>1</v>
      </c>
      <c r="K66" s="8">
        <v>4</v>
      </c>
      <c r="L66" s="8"/>
      <c r="M66" s="8">
        <f>SUM(Tabulka9[[#This Row],[V]:[KPČ]])</f>
        <v>7</v>
      </c>
      <c r="N66" s="9">
        <v>8.9849537037037033E-2</v>
      </c>
      <c r="O66" s="9">
        <v>3.9583333333333331E-2</v>
      </c>
      <c r="P66" s="9">
        <f>Tabulka9[[#This Row],[cíl]]-Tabulka9[[#This Row],[start]]</f>
        <v>5.0266203703703702E-2</v>
      </c>
      <c r="Q66" s="9"/>
      <c r="R66" s="9">
        <f>P66+TIME(0,M66,0)-Q66</f>
        <v>5.512731481481481E-2</v>
      </c>
      <c r="S66" s="7"/>
    </row>
    <row r="67" spans="1:19" ht="15" x14ac:dyDescent="0.25">
      <c r="A67" s="24"/>
      <c r="B67" s="29"/>
      <c r="C67" s="29"/>
      <c r="D67" s="8"/>
      <c r="E67" s="8"/>
      <c r="F67" s="8"/>
      <c r="G67" s="8"/>
      <c r="H67" s="8"/>
      <c r="I67" s="8"/>
      <c r="J67" s="8"/>
      <c r="K67" s="8"/>
      <c r="L67" s="8"/>
      <c r="M67" s="8"/>
      <c r="N67" s="9"/>
      <c r="O67" s="9"/>
      <c r="P67" s="9"/>
      <c r="Q67" s="9"/>
      <c r="R67" s="9"/>
      <c r="S67" s="7"/>
    </row>
    <row r="68" spans="1:19" ht="15" x14ac:dyDescent="0.25">
      <c r="A68" s="24"/>
      <c r="B68" s="29"/>
      <c r="C68" s="29"/>
      <c r="D68" s="8"/>
      <c r="E68" s="8"/>
      <c r="F68" s="8"/>
      <c r="G68" s="8"/>
      <c r="H68" s="8"/>
      <c r="I68" s="8"/>
      <c r="J68" s="8"/>
      <c r="K68" s="8"/>
      <c r="L68" s="8"/>
      <c r="M68" s="8"/>
      <c r="N68" s="9"/>
      <c r="O68" s="9"/>
      <c r="P68" s="9"/>
      <c r="Q68" s="9"/>
      <c r="R68" s="9"/>
      <c r="S68" s="7"/>
    </row>
    <row r="69" spans="1:19" ht="15" x14ac:dyDescent="0.25">
      <c r="A69" s="24"/>
      <c r="B69" s="29"/>
      <c r="C69" s="29"/>
      <c r="D69" s="8"/>
      <c r="E69" s="8"/>
      <c r="F69" s="8"/>
      <c r="G69" s="8"/>
      <c r="H69" s="8"/>
      <c r="I69" s="8"/>
      <c r="J69" s="8"/>
      <c r="K69" s="8"/>
      <c r="L69" s="8"/>
      <c r="M69" s="8"/>
      <c r="N69" s="9"/>
      <c r="O69" s="9"/>
      <c r="P69" s="9"/>
      <c r="Q69" s="9"/>
      <c r="R69" s="9"/>
      <c r="S69" s="7"/>
    </row>
    <row r="70" spans="1:19" x14ac:dyDescent="0.2">
      <c r="A70" s="24"/>
      <c r="B70" s="7"/>
      <c r="C70" s="7"/>
      <c r="D70" s="8"/>
      <c r="E70" s="8"/>
      <c r="F70" s="8"/>
      <c r="G70" s="8"/>
      <c r="H70" s="8"/>
      <c r="I70" s="8"/>
      <c r="J70" s="8"/>
      <c r="K70" s="8"/>
      <c r="L70" s="8"/>
      <c r="M70" s="8"/>
      <c r="N70" s="9"/>
      <c r="O70" s="9"/>
      <c r="P70" s="9"/>
      <c r="Q70" s="9"/>
      <c r="R70" s="9"/>
      <c r="S70" s="7"/>
    </row>
    <row r="71" spans="1:19" x14ac:dyDescent="0.2">
      <c r="A71" s="8"/>
      <c r="B71" s="7"/>
      <c r="C71" s="7"/>
      <c r="D71" s="8"/>
      <c r="E71" s="8"/>
      <c r="F71" s="8"/>
      <c r="G71" s="8"/>
      <c r="H71" s="8"/>
      <c r="I71" s="8"/>
      <c r="J71" s="8"/>
      <c r="K71" s="8"/>
      <c r="L71" s="8"/>
      <c r="M71" s="8"/>
      <c r="N71" s="9"/>
      <c r="O71" s="9"/>
      <c r="P71" s="9"/>
      <c r="Q71" s="9"/>
      <c r="R71" s="9"/>
      <c r="S71" s="11"/>
    </row>
    <row r="72" spans="1:19" x14ac:dyDescent="0.2">
      <c r="A72"/>
      <c r="B72" s="27" t="s">
        <v>148</v>
      </c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 s="11"/>
    </row>
    <row r="73" spans="1:19" x14ac:dyDescent="0.2">
      <c r="A73" s="26" t="s">
        <v>0</v>
      </c>
      <c r="B73" t="s">
        <v>1</v>
      </c>
      <c r="C73" t="s">
        <v>2</v>
      </c>
      <c r="D73" t="s">
        <v>3</v>
      </c>
      <c r="E73" t="s">
        <v>4</v>
      </c>
      <c r="F73" t="s">
        <v>5</v>
      </c>
      <c r="G73" t="s">
        <v>6</v>
      </c>
      <c r="H73" t="s">
        <v>7</v>
      </c>
      <c r="I73" t="s">
        <v>140</v>
      </c>
      <c r="J73" t="s">
        <v>8</v>
      </c>
      <c r="K73" t="s">
        <v>9</v>
      </c>
      <c r="L73" t="s">
        <v>10</v>
      </c>
      <c r="M73" t="s">
        <v>11</v>
      </c>
      <c r="N73" t="s">
        <v>12</v>
      </c>
      <c r="O73" t="s">
        <v>13</v>
      </c>
      <c r="P73" t="s">
        <v>14</v>
      </c>
      <c r="Q73" t="s">
        <v>15</v>
      </c>
      <c r="R73" t="s">
        <v>16</v>
      </c>
      <c r="S73" s="11"/>
    </row>
    <row r="74" spans="1:19" x14ac:dyDescent="0.2">
      <c r="A74" s="28" t="s">
        <v>17</v>
      </c>
      <c r="B74" t="s">
        <v>230</v>
      </c>
      <c r="C74" t="s">
        <v>210</v>
      </c>
      <c r="D74">
        <v>1</v>
      </c>
      <c r="E74"/>
      <c r="F74"/>
      <c r="G74">
        <v>2</v>
      </c>
      <c r="H74"/>
      <c r="I74"/>
      <c r="J74"/>
      <c r="K74">
        <v>1</v>
      </c>
      <c r="L74"/>
      <c r="M74">
        <f>SUM(Tabulka19[[#This Row],[V]:[KPČ]])</f>
        <v>4</v>
      </c>
      <c r="N74" s="9">
        <v>3.2824074074074075E-2</v>
      </c>
      <c r="O74" s="9">
        <v>1.4583333333333332E-2</v>
      </c>
      <c r="P74" s="9">
        <f>Tabulka19[[#This Row],[cíl]]-Tabulka19[[#This Row],[start]]</f>
        <v>1.8240740740740745E-2</v>
      </c>
      <c r="Q74"/>
      <c r="R74" s="9">
        <f>P74+TIME(0,M74,0)-Q74</f>
        <v>2.1018518518518523E-2</v>
      </c>
      <c r="S74" s="11"/>
    </row>
    <row r="75" spans="1:19" ht="15" x14ac:dyDescent="0.25">
      <c r="A75" s="28" t="s">
        <v>19</v>
      </c>
      <c r="B75" s="29" t="s">
        <v>181</v>
      </c>
      <c r="C75" s="29" t="s">
        <v>174</v>
      </c>
      <c r="D75"/>
      <c r="E75"/>
      <c r="F75"/>
      <c r="G75">
        <v>1</v>
      </c>
      <c r="H75"/>
      <c r="I75"/>
      <c r="J75"/>
      <c r="K75">
        <v>1</v>
      </c>
      <c r="L75"/>
      <c r="M75">
        <f>SUM(Tabulka19[[#This Row],[V]:[KPČ]])</f>
        <v>2</v>
      </c>
      <c r="N75" s="9">
        <v>3.290509259259259E-2</v>
      </c>
      <c r="O75" s="9">
        <v>9.0277777777777787E-3</v>
      </c>
      <c r="P75" s="9">
        <f>Tabulka19[[#This Row],[cíl]]-Tabulka19[[#This Row],[start]]</f>
        <v>2.387731481481481E-2</v>
      </c>
      <c r="Q75"/>
      <c r="R75" s="9">
        <f>P75+TIME(0,M75,0)-Q75</f>
        <v>2.5266203703703697E-2</v>
      </c>
      <c r="S75" s="11"/>
    </row>
    <row r="76" spans="1:19" ht="15" x14ac:dyDescent="0.25">
      <c r="A76" s="28" t="s">
        <v>20</v>
      </c>
      <c r="B76" s="29" t="s">
        <v>180</v>
      </c>
      <c r="C76" s="29" t="s">
        <v>174</v>
      </c>
      <c r="D76">
        <v>2</v>
      </c>
      <c r="E76"/>
      <c r="F76"/>
      <c r="G76"/>
      <c r="H76"/>
      <c r="I76">
        <v>2</v>
      </c>
      <c r="J76">
        <v>1</v>
      </c>
      <c r="K76">
        <v>2</v>
      </c>
      <c r="L76">
        <v>2</v>
      </c>
      <c r="M76">
        <f>SUM(Tabulka19[[#This Row],[V]:[KPČ]])</f>
        <v>9</v>
      </c>
      <c r="N76" s="9">
        <v>3.7824074074074072E-2</v>
      </c>
      <c r="O76" s="9">
        <v>1.0416666666666666E-2</v>
      </c>
      <c r="P76" s="9">
        <f>Tabulka19[[#This Row],[cíl]]-Tabulka19[[#This Row],[start]]</f>
        <v>2.7407407407407408E-2</v>
      </c>
      <c r="Q76" s="33">
        <v>6.9444444444444447E-4</v>
      </c>
      <c r="R76" s="9">
        <f>P76+TIME(0,M76,0)-Q76</f>
        <v>3.2962962962962965E-2</v>
      </c>
      <c r="S76" s="11"/>
    </row>
    <row r="77" spans="1:19" ht="15" x14ac:dyDescent="0.25">
      <c r="A77" s="28" t="s">
        <v>21</v>
      </c>
      <c r="B77" s="29" t="s">
        <v>197</v>
      </c>
      <c r="C77" t="s">
        <v>122</v>
      </c>
      <c r="D77">
        <v>2</v>
      </c>
      <c r="E77"/>
      <c r="F77"/>
      <c r="G77">
        <v>2</v>
      </c>
      <c r="H77"/>
      <c r="I77">
        <v>2</v>
      </c>
      <c r="J77">
        <v>6</v>
      </c>
      <c r="K77">
        <v>4</v>
      </c>
      <c r="L77">
        <v>3</v>
      </c>
      <c r="M77">
        <f>SUM(Tabulka19[[#This Row],[V]:[KPČ]])</f>
        <v>19</v>
      </c>
      <c r="N77" s="9">
        <v>4.1770833333333333E-2</v>
      </c>
      <c r="O77" s="9">
        <v>1.1805555555555555E-2</v>
      </c>
      <c r="P77" s="9">
        <f>Tabulka19[[#This Row],[cíl]]-Tabulka19[[#This Row],[start]]</f>
        <v>2.9965277777777778E-2</v>
      </c>
      <c r="Q77" s="33">
        <v>9.2592592592592585E-4</v>
      </c>
      <c r="R77" s="9">
        <f>P77+TIME(0,M77,0)-Q77</f>
        <v>4.2233796296296297E-2</v>
      </c>
      <c r="S77" s="11"/>
    </row>
    <row r="78" spans="1:19" x14ac:dyDescent="0.2">
      <c r="A78" s="28" t="s">
        <v>22</v>
      </c>
      <c r="B78" t="s">
        <v>212</v>
      </c>
      <c r="C78" t="s">
        <v>210</v>
      </c>
      <c r="D78">
        <v>1000</v>
      </c>
      <c r="E78"/>
      <c r="F78">
        <v>2</v>
      </c>
      <c r="G78">
        <v>3</v>
      </c>
      <c r="H78"/>
      <c r="I78">
        <v>2</v>
      </c>
      <c r="J78">
        <v>6</v>
      </c>
      <c r="K78">
        <v>6</v>
      </c>
      <c r="L78">
        <v>9</v>
      </c>
      <c r="M78">
        <f>SUM(Tabulka19[[#This Row],[V]:[KPČ]])</f>
        <v>1028</v>
      </c>
      <c r="N78" s="9">
        <v>5.5266203703703699E-2</v>
      </c>
      <c r="O78" s="9">
        <v>1.3194444444444444E-2</v>
      </c>
      <c r="P78" s="9">
        <f>Tabulka19[[#This Row],[cíl]]-Tabulka19[[#This Row],[start]]</f>
        <v>4.2071759259259253E-2</v>
      </c>
      <c r="Q78"/>
      <c r="R78" s="9">
        <f>P78+TIME(0,M78,0)-Q78</f>
        <v>0.75596064814814812</v>
      </c>
      <c r="S78" s="11"/>
    </row>
    <row r="79" spans="1:19" ht="15" x14ac:dyDescent="0.25">
      <c r="A79" s="28"/>
      <c r="B79" s="29"/>
      <c r="C79" s="29"/>
      <c r="D79"/>
      <c r="E79"/>
      <c r="F79"/>
      <c r="G79"/>
      <c r="H79"/>
      <c r="I79"/>
      <c r="J79"/>
      <c r="K79"/>
      <c r="L79"/>
      <c r="M79"/>
      <c r="N79" s="9"/>
      <c r="O79" s="9"/>
      <c r="P79" s="9"/>
      <c r="Q79"/>
      <c r="R79" s="9"/>
      <c r="S79" s="11"/>
    </row>
    <row r="80" spans="1:19" ht="15" x14ac:dyDescent="0.25">
      <c r="A80" s="28"/>
      <c r="B80" s="29"/>
      <c r="C80" s="29"/>
      <c r="D80"/>
      <c r="E80"/>
      <c r="F80"/>
      <c r="G80"/>
      <c r="H80"/>
      <c r="I80"/>
      <c r="J80"/>
      <c r="K80"/>
      <c r="L80"/>
      <c r="M80"/>
      <c r="N80" s="9"/>
      <c r="O80" s="9"/>
      <c r="P80" s="9"/>
      <c r="Q80"/>
      <c r="R80" s="9"/>
      <c r="S80" s="11"/>
    </row>
    <row r="81" spans="1:19" x14ac:dyDescent="0.2">
      <c r="A81" s="8"/>
      <c r="D81"/>
      <c r="E81"/>
      <c r="F81"/>
      <c r="G81"/>
      <c r="H81"/>
      <c r="I81"/>
      <c r="J81"/>
      <c r="K81"/>
      <c r="L81"/>
      <c r="M81"/>
      <c r="N81" s="9"/>
      <c r="O81" s="9"/>
      <c r="P81" s="9"/>
      <c r="Q81"/>
      <c r="R81" s="9"/>
      <c r="S81" s="8"/>
    </row>
    <row r="82" spans="1:19" x14ac:dyDescent="0.2">
      <c r="A82" s="8"/>
      <c r="D82"/>
      <c r="E82"/>
      <c r="F82"/>
      <c r="G82"/>
      <c r="H82"/>
      <c r="I82"/>
      <c r="J82"/>
      <c r="K82"/>
      <c r="L82"/>
      <c r="M82"/>
      <c r="N82" s="9"/>
      <c r="O82" s="9"/>
      <c r="P82" s="9"/>
      <c r="Q82"/>
      <c r="R82" s="9"/>
      <c r="S82" s="8"/>
    </row>
    <row r="83" spans="1:19" x14ac:dyDescent="0.2">
      <c r="A83" s="8"/>
      <c r="D83"/>
      <c r="E83"/>
      <c r="F83"/>
      <c r="G83"/>
      <c r="H83"/>
      <c r="I83"/>
      <c r="J83"/>
      <c r="K83"/>
      <c r="L83"/>
      <c r="M83"/>
      <c r="N83" s="9"/>
      <c r="O83" s="9"/>
      <c r="P83" s="9"/>
      <c r="Q83"/>
      <c r="R83" s="9"/>
      <c r="S83" s="8"/>
    </row>
    <row r="84" spans="1:19" x14ac:dyDescent="0.2">
      <c r="A84" s="8"/>
      <c r="D84"/>
      <c r="E84"/>
      <c r="F84"/>
      <c r="G84"/>
      <c r="H84"/>
      <c r="I84"/>
      <c r="J84"/>
      <c r="K84"/>
      <c r="L84"/>
      <c r="M84"/>
      <c r="N84" s="9"/>
      <c r="O84" s="9"/>
      <c r="P84" s="9"/>
      <c r="Q84"/>
      <c r="R84" s="9"/>
      <c r="S84" s="8"/>
    </row>
    <row r="85" spans="1:19" x14ac:dyDescent="0.2">
      <c r="A85" s="8"/>
      <c r="D85"/>
      <c r="E85"/>
      <c r="F85"/>
      <c r="G85"/>
      <c r="H85"/>
      <c r="I85"/>
      <c r="J85"/>
      <c r="K85"/>
      <c r="L85"/>
      <c r="M85"/>
      <c r="N85" s="9"/>
      <c r="O85" s="9"/>
      <c r="P85" s="9"/>
      <c r="Q85"/>
      <c r="R85" s="9"/>
      <c r="S85" s="8"/>
    </row>
    <row r="86" spans="1:19" x14ac:dyDescent="0.2">
      <c r="A86" s="8"/>
      <c r="D86"/>
      <c r="E86"/>
      <c r="F86"/>
      <c r="G86"/>
      <c r="H86"/>
      <c r="I86"/>
      <c r="J86"/>
      <c r="K86"/>
      <c r="L86"/>
      <c r="M86"/>
      <c r="N86" s="9"/>
      <c r="O86" s="9"/>
      <c r="P86" s="9"/>
      <c r="Q86"/>
      <c r="R86" s="9"/>
      <c r="S86" s="8"/>
    </row>
    <row r="87" spans="1:19" x14ac:dyDescent="0.2">
      <c r="A87" s="8"/>
      <c r="D87"/>
      <c r="E87"/>
      <c r="F87"/>
      <c r="G87"/>
      <c r="H87"/>
      <c r="I87"/>
      <c r="J87"/>
      <c r="K87"/>
      <c r="L87"/>
      <c r="M87"/>
      <c r="N87" s="9"/>
      <c r="O87" s="9"/>
      <c r="P87" s="9"/>
      <c r="Q87"/>
      <c r="R87" s="9"/>
      <c r="S87" s="8"/>
    </row>
    <row r="88" spans="1:19" x14ac:dyDescent="0.2">
      <c r="A88" s="6"/>
      <c r="B88" s="6" t="s">
        <v>149</v>
      </c>
      <c r="C88" s="7"/>
      <c r="D88" s="8"/>
      <c r="E88" s="8"/>
      <c r="F88" s="8"/>
      <c r="G88" s="8"/>
      <c r="H88" s="8"/>
      <c r="I88" s="8"/>
      <c r="J88" s="8"/>
      <c r="K88" s="8"/>
      <c r="L88" s="8"/>
      <c r="M88" s="8"/>
      <c r="N88" s="9"/>
      <c r="O88" s="9"/>
      <c r="P88" s="9"/>
      <c r="Q88" s="9"/>
      <c r="R88" s="9"/>
      <c r="S88" s="7"/>
    </row>
    <row r="89" spans="1:19" x14ac:dyDescent="0.2">
      <c r="A89" s="8" t="s">
        <v>0</v>
      </c>
      <c r="B89" s="7" t="s">
        <v>1</v>
      </c>
      <c r="C89" s="7" t="s">
        <v>2</v>
      </c>
      <c r="D89" s="8" t="s">
        <v>3</v>
      </c>
      <c r="E89" s="8" t="s">
        <v>4</v>
      </c>
      <c r="F89" s="8" t="s">
        <v>5</v>
      </c>
      <c r="G89" s="8" t="s">
        <v>6</v>
      </c>
      <c r="H89" s="8" t="s">
        <v>7</v>
      </c>
      <c r="I89" s="8" t="s">
        <v>140</v>
      </c>
      <c r="J89" s="8" t="s">
        <v>8</v>
      </c>
      <c r="K89" s="8" t="s">
        <v>9</v>
      </c>
      <c r="L89" s="8" t="s">
        <v>10</v>
      </c>
      <c r="M89" s="8" t="s">
        <v>11</v>
      </c>
      <c r="N89" s="9" t="s">
        <v>12</v>
      </c>
      <c r="O89" s="9" t="s">
        <v>13</v>
      </c>
      <c r="P89" s="9" t="s">
        <v>14</v>
      </c>
      <c r="Q89" s="9" t="s">
        <v>15</v>
      </c>
      <c r="R89" s="9" t="s">
        <v>16</v>
      </c>
      <c r="S89" s="7"/>
    </row>
    <row r="90" spans="1:19" ht="15" x14ac:dyDescent="0.25">
      <c r="A90" s="24" t="s">
        <v>17</v>
      </c>
      <c r="B90" s="29" t="s">
        <v>182</v>
      </c>
      <c r="C90" s="29" t="s">
        <v>174</v>
      </c>
      <c r="D90" s="8"/>
      <c r="E90" s="8"/>
      <c r="F90" s="8"/>
      <c r="G90" s="8">
        <v>3</v>
      </c>
      <c r="H90" s="8"/>
      <c r="I90" s="8"/>
      <c r="J90" s="8"/>
      <c r="K90" s="8">
        <v>1</v>
      </c>
      <c r="L90" s="8"/>
      <c r="M90" s="8">
        <f>SUM(Tabulka10[[#This Row],[V]:[KPČ]])</f>
        <v>4</v>
      </c>
      <c r="N90" s="9">
        <v>6.0266203703703704E-2</v>
      </c>
      <c r="O90" s="9">
        <v>2.7083333333333334E-2</v>
      </c>
      <c r="P90" s="9">
        <f>Tabulka10[[#This Row],[cíl]]-Tabulka10[[#This Row],[start]]</f>
        <v>3.318287037037037E-2</v>
      </c>
      <c r="Q90" s="9">
        <v>2.5462962962962961E-3</v>
      </c>
      <c r="R90" s="9">
        <f t="shared" ref="R90:R95" si="3">P90+TIME(0,M90,0)-Q90</f>
        <v>3.3414351851851848E-2</v>
      </c>
      <c r="S90" s="7"/>
    </row>
    <row r="91" spans="1:19" x14ac:dyDescent="0.2">
      <c r="A91" s="24" t="s">
        <v>19</v>
      </c>
      <c r="B91" t="s">
        <v>209</v>
      </c>
      <c r="C91" s="7" t="s">
        <v>210</v>
      </c>
      <c r="D91" s="8"/>
      <c r="E91" s="8"/>
      <c r="F91" s="8"/>
      <c r="G91" s="8">
        <v>2</v>
      </c>
      <c r="H91" s="8"/>
      <c r="I91" s="8"/>
      <c r="J91" s="8"/>
      <c r="K91" s="8">
        <v>2</v>
      </c>
      <c r="L91" s="8"/>
      <c r="M91" s="8">
        <f>SUM(Tabulka10[[#This Row],[V]:[KPČ]])</f>
        <v>4</v>
      </c>
      <c r="N91" s="9">
        <v>6.0775462962962962E-2</v>
      </c>
      <c r="O91" s="9">
        <v>2.8472222222222222E-2</v>
      </c>
      <c r="P91" s="9">
        <f>Tabulka10[[#This Row],[cíl]]-Tabulka10[[#This Row],[start]]</f>
        <v>3.2303240740740743E-2</v>
      </c>
      <c r="Q91" s="9">
        <v>1.6203703703703703E-3</v>
      </c>
      <c r="R91" s="9">
        <f t="shared" si="3"/>
        <v>3.3460648148148149E-2</v>
      </c>
      <c r="S91" s="7"/>
    </row>
    <row r="92" spans="1:19" ht="15" x14ac:dyDescent="0.25">
      <c r="A92" s="24" t="s">
        <v>20</v>
      </c>
      <c r="B92" s="29" t="s">
        <v>183</v>
      </c>
      <c r="C92" s="29" t="s">
        <v>174</v>
      </c>
      <c r="D92" s="8">
        <v>1</v>
      </c>
      <c r="E92" s="8"/>
      <c r="F92" s="8"/>
      <c r="G92" s="8">
        <v>1</v>
      </c>
      <c r="H92" s="8"/>
      <c r="I92" s="8"/>
      <c r="J92" s="8"/>
      <c r="K92" s="8">
        <v>2</v>
      </c>
      <c r="L92" s="8">
        <v>3</v>
      </c>
      <c r="M92" s="8">
        <f>SUM(Tabulka10[[#This Row],[V]:[KPČ]])</f>
        <v>7</v>
      </c>
      <c r="N92" s="9">
        <v>6.0810185185185182E-2</v>
      </c>
      <c r="O92" s="9">
        <v>2.5694444444444447E-2</v>
      </c>
      <c r="P92" s="9">
        <f>Tabulka10[[#This Row],[cíl]]-Tabulka10[[#This Row],[start]]</f>
        <v>3.5115740740740739E-2</v>
      </c>
      <c r="Q92" s="9">
        <v>1.5046296296296294E-3</v>
      </c>
      <c r="R92" s="9">
        <f t="shared" si="3"/>
        <v>3.847222222222222E-2</v>
      </c>
      <c r="S92" s="7"/>
    </row>
    <row r="93" spans="1:19" x14ac:dyDescent="0.2">
      <c r="A93" s="24" t="s">
        <v>21</v>
      </c>
      <c r="B93" s="7" t="s">
        <v>237</v>
      </c>
      <c r="C93" s="7" t="s">
        <v>210</v>
      </c>
      <c r="D93" s="8">
        <v>2</v>
      </c>
      <c r="E93" s="8"/>
      <c r="F93" s="8"/>
      <c r="G93" s="8">
        <v>3</v>
      </c>
      <c r="H93" s="8"/>
      <c r="I93" s="8"/>
      <c r="J93" s="8">
        <v>2</v>
      </c>
      <c r="K93" s="8">
        <v>1</v>
      </c>
      <c r="L93" s="8">
        <v>3</v>
      </c>
      <c r="M93" s="8">
        <f>SUM(Tabulka10[[#This Row],[V]:[KPČ]])</f>
        <v>11</v>
      </c>
      <c r="N93" s="9">
        <v>7.5104166666666666E-2</v>
      </c>
      <c r="O93" s="9">
        <v>4.2361111111111106E-2</v>
      </c>
      <c r="P93" s="9">
        <f>Tabulka10[[#This Row],[cíl]]-Tabulka10[[#This Row],[start]]</f>
        <v>3.274305555555556E-2</v>
      </c>
      <c r="Q93" s="9"/>
      <c r="R93" s="9">
        <f t="shared" si="3"/>
        <v>4.0381944444444449E-2</v>
      </c>
      <c r="S93" s="7"/>
    </row>
    <row r="94" spans="1:19" ht="15" x14ac:dyDescent="0.25">
      <c r="A94" s="24" t="s">
        <v>22</v>
      </c>
      <c r="B94" s="30" t="s">
        <v>199</v>
      </c>
      <c r="C94" s="7" t="s">
        <v>122</v>
      </c>
      <c r="D94" s="8"/>
      <c r="E94" s="8"/>
      <c r="F94" s="8"/>
      <c r="G94" s="8">
        <v>2</v>
      </c>
      <c r="H94" s="8"/>
      <c r="I94" s="8"/>
      <c r="J94" s="8">
        <v>4</v>
      </c>
      <c r="K94" s="8">
        <v>4</v>
      </c>
      <c r="L94" s="8">
        <v>4</v>
      </c>
      <c r="M94" s="8">
        <f>SUM(Tabulka10[[#This Row],[V]:[KPČ]])</f>
        <v>14</v>
      </c>
      <c r="N94" s="9">
        <v>4.7766203703703707E-2</v>
      </c>
      <c r="O94" s="9">
        <v>3.472222222222222E-3</v>
      </c>
      <c r="P94" s="9">
        <f>Tabulka10[[#This Row],[cíl]]-Tabulka10[[#This Row],[start]]</f>
        <v>4.4293981481481483E-2</v>
      </c>
      <c r="Q94" s="9">
        <v>8.1018518518518516E-4</v>
      </c>
      <c r="R94" s="9">
        <f t="shared" si="3"/>
        <v>5.3206018518518521E-2</v>
      </c>
      <c r="S94" s="7"/>
    </row>
    <row r="95" spans="1:19" ht="15" x14ac:dyDescent="0.25">
      <c r="A95" s="24" t="s">
        <v>24</v>
      </c>
      <c r="B95" s="29" t="s">
        <v>198</v>
      </c>
      <c r="C95" s="29" t="s">
        <v>122</v>
      </c>
      <c r="D95" s="8">
        <v>1000</v>
      </c>
      <c r="E95" s="8"/>
      <c r="F95" s="8"/>
      <c r="G95" s="8"/>
      <c r="H95" s="8"/>
      <c r="I95" s="8"/>
      <c r="J95" s="8"/>
      <c r="K95" s="8"/>
      <c r="L95" s="8"/>
      <c r="M95" s="8">
        <f>SUM(Tabulka10[[#This Row],[V]:[KPČ]])</f>
        <v>1000</v>
      </c>
      <c r="N95" s="9"/>
      <c r="O95" s="9"/>
      <c r="P95" s="9">
        <f>Tabulka10[[#This Row],[cíl]]-Tabulka10[[#This Row],[start]]</f>
        <v>0</v>
      </c>
      <c r="Q95" s="9"/>
      <c r="R95" s="9">
        <f t="shared" si="3"/>
        <v>0.69444444444444453</v>
      </c>
      <c r="S95" s="7"/>
    </row>
    <row r="96" spans="1:19" x14ac:dyDescent="0.2">
      <c r="A96" s="24"/>
      <c r="C96" s="7"/>
      <c r="D96" s="8"/>
      <c r="E96" s="8"/>
      <c r="F96" s="8"/>
      <c r="G96" s="8"/>
      <c r="H96" s="8"/>
      <c r="I96" s="8"/>
      <c r="J96" s="8"/>
      <c r="K96" s="8"/>
      <c r="L96" s="8"/>
      <c r="M96" s="8"/>
      <c r="N96" s="9"/>
      <c r="O96" s="9"/>
      <c r="P96" s="9"/>
      <c r="Q96" s="9"/>
      <c r="R96" s="9"/>
      <c r="S96" s="7"/>
    </row>
    <row r="97" spans="1:19" x14ac:dyDescent="0.2">
      <c r="A97" s="24"/>
      <c r="C97" s="7"/>
      <c r="D97" s="8"/>
      <c r="E97" s="8"/>
      <c r="F97" s="8"/>
      <c r="G97" s="8"/>
      <c r="H97" s="8"/>
      <c r="I97" s="8"/>
      <c r="J97" s="8"/>
      <c r="K97" s="8"/>
      <c r="L97" s="8"/>
      <c r="M97" s="8"/>
      <c r="N97" s="9"/>
      <c r="O97" s="9"/>
      <c r="P97" s="9"/>
      <c r="Q97" s="9"/>
      <c r="R97" s="9"/>
      <c r="S97" s="7"/>
    </row>
    <row r="98" spans="1:19" x14ac:dyDescent="0.2">
      <c r="A98" s="8"/>
      <c r="B98" s="7"/>
      <c r="C98" s="7"/>
      <c r="D98" s="8"/>
      <c r="E98" s="8"/>
      <c r="F98" s="8"/>
      <c r="G98" s="8"/>
      <c r="H98" s="8"/>
      <c r="I98" s="8"/>
      <c r="J98" s="8"/>
      <c r="K98" s="8"/>
      <c r="L98" s="8"/>
      <c r="M98" s="8"/>
      <c r="N98" s="9"/>
      <c r="O98" s="9"/>
      <c r="P98" s="9"/>
      <c r="Q98" s="9"/>
      <c r="R98" s="9"/>
      <c r="S98" s="7"/>
    </row>
    <row r="99" spans="1:19" x14ac:dyDescent="0.2">
      <c r="A99" s="6"/>
      <c r="B99" s="6" t="s">
        <v>150</v>
      </c>
      <c r="C99" s="7"/>
      <c r="D99" s="8"/>
      <c r="E99" s="8"/>
      <c r="F99" s="8"/>
      <c r="G99" s="8"/>
      <c r="H99" s="8"/>
      <c r="I99" s="8"/>
      <c r="J99" s="8"/>
      <c r="K99" s="8"/>
      <c r="L99" s="8"/>
      <c r="M99" s="8"/>
      <c r="N99" s="9"/>
      <c r="O99" s="9"/>
      <c r="P99" s="9"/>
      <c r="Q99" s="9"/>
      <c r="R99" s="9"/>
      <c r="S99" s="7"/>
    </row>
    <row r="100" spans="1:19" x14ac:dyDescent="0.2">
      <c r="A100" s="8" t="s">
        <v>0</v>
      </c>
      <c r="B100" s="7" t="s">
        <v>1</v>
      </c>
      <c r="C100" s="7" t="s">
        <v>2</v>
      </c>
      <c r="D100" s="8" t="s">
        <v>3</v>
      </c>
      <c r="E100" s="8" t="s">
        <v>4</v>
      </c>
      <c r="F100" s="8" t="s">
        <v>5</v>
      </c>
      <c r="G100" s="8" t="s">
        <v>6</v>
      </c>
      <c r="H100" s="8" t="s">
        <v>7</v>
      </c>
      <c r="I100" s="8" t="s">
        <v>140</v>
      </c>
      <c r="J100" s="8" t="s">
        <v>8</v>
      </c>
      <c r="K100" s="8" t="s">
        <v>9</v>
      </c>
      <c r="L100" s="8" t="s">
        <v>10</v>
      </c>
      <c r="M100" s="8" t="s">
        <v>11</v>
      </c>
      <c r="N100" s="9" t="s">
        <v>12</v>
      </c>
      <c r="O100" s="9" t="s">
        <v>13</v>
      </c>
      <c r="P100" s="9" t="s">
        <v>14</v>
      </c>
      <c r="Q100" s="9" t="s">
        <v>15</v>
      </c>
      <c r="R100" s="9" t="s">
        <v>16</v>
      </c>
      <c r="S100" s="7"/>
    </row>
    <row r="101" spans="1:19" ht="15" x14ac:dyDescent="0.25">
      <c r="A101" s="24" t="s">
        <v>17</v>
      </c>
      <c r="B101" s="30" t="s">
        <v>200</v>
      </c>
      <c r="C101" s="29" t="s">
        <v>122</v>
      </c>
      <c r="D101" s="8"/>
      <c r="E101" s="8"/>
      <c r="F101" s="8"/>
      <c r="G101" s="8"/>
      <c r="H101" s="8"/>
      <c r="I101" s="8"/>
      <c r="J101" s="8"/>
      <c r="K101" s="8">
        <v>3</v>
      </c>
      <c r="L101" s="8"/>
      <c r="M101" s="8">
        <f>SUM(Tabulka11[[#This Row],[V]:[KPČ]])</f>
        <v>3</v>
      </c>
      <c r="N101" s="9">
        <v>3.6828703703703704E-2</v>
      </c>
      <c r="O101" s="9">
        <v>2.0833333333333333E-3</v>
      </c>
      <c r="P101" s="9">
        <f>Tabulka11[[#This Row],[cíl]]-Tabulka11[[#This Row],[start]]</f>
        <v>3.4745370370370371E-2</v>
      </c>
      <c r="Q101" s="9">
        <v>1.3888888888888889E-3</v>
      </c>
      <c r="R101" s="9">
        <f>P101+TIME(0,M101,0)-Q101</f>
        <v>3.5439814814814813E-2</v>
      </c>
      <c r="S101" s="7"/>
    </row>
    <row r="102" spans="1:19" ht="15" x14ac:dyDescent="0.25">
      <c r="A102" s="24" t="s">
        <v>19</v>
      </c>
      <c r="B102" s="30" t="s">
        <v>193</v>
      </c>
      <c r="C102" s="29" t="s">
        <v>122</v>
      </c>
      <c r="D102" s="8">
        <v>2</v>
      </c>
      <c r="E102" s="8"/>
      <c r="F102" s="8"/>
      <c r="G102" s="8">
        <v>3</v>
      </c>
      <c r="H102" s="8"/>
      <c r="I102" s="8"/>
      <c r="J102" s="8">
        <v>3</v>
      </c>
      <c r="K102" s="8">
        <v>3</v>
      </c>
      <c r="L102" s="8">
        <v>3</v>
      </c>
      <c r="M102" s="8">
        <f>SUM(Tabulka11[[#This Row],[V]:[KPČ]])</f>
        <v>14</v>
      </c>
      <c r="N102" s="9">
        <v>9.0451388888888887E-2</v>
      </c>
      <c r="O102" s="9">
        <v>5.2083333333333336E-2</v>
      </c>
      <c r="P102" s="9">
        <f>Tabulka11[[#This Row],[cíl]]-Tabulka11[[#This Row],[start]]</f>
        <v>3.8368055555555551E-2</v>
      </c>
      <c r="Q102" s="9">
        <v>1.3888888888888889E-3</v>
      </c>
      <c r="R102" s="9">
        <f>P102+TIME(0,M102,0)-Q102</f>
        <v>4.6701388888888883E-2</v>
      </c>
      <c r="S102" s="7"/>
    </row>
    <row r="103" spans="1:19" ht="15" x14ac:dyDescent="0.25">
      <c r="A103" s="24"/>
      <c r="B103" s="30"/>
      <c r="C103" s="29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9"/>
      <c r="O103" s="9"/>
      <c r="P103" s="9"/>
      <c r="Q103" s="9"/>
      <c r="R103" s="9"/>
      <c r="S103" s="7"/>
    </row>
    <row r="104" spans="1:19" ht="15" x14ac:dyDescent="0.25">
      <c r="A104" s="24"/>
      <c r="B104" s="30"/>
      <c r="C104" s="29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9"/>
      <c r="O104" s="9"/>
      <c r="P104" s="9"/>
      <c r="Q104" s="9"/>
      <c r="R104" s="9"/>
      <c r="S104" s="7"/>
    </row>
    <row r="105" spans="1:19" x14ac:dyDescent="0.2">
      <c r="A105" s="8"/>
      <c r="B105" s="7"/>
      <c r="C105" s="7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9"/>
      <c r="O105" s="9"/>
      <c r="P105" s="9"/>
      <c r="Q105" s="9"/>
      <c r="R105" s="9"/>
      <c r="S105" s="7"/>
    </row>
    <row r="106" spans="1:19" x14ac:dyDescent="0.2">
      <c r="A106" s="6"/>
      <c r="B106" s="6" t="s">
        <v>151</v>
      </c>
      <c r="C106" s="7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9"/>
      <c r="O106" s="9"/>
      <c r="P106" s="9"/>
      <c r="Q106" s="9"/>
      <c r="R106" s="9"/>
      <c r="S106" s="7"/>
    </row>
    <row r="107" spans="1:19" x14ac:dyDescent="0.2">
      <c r="A107" s="8" t="s">
        <v>0</v>
      </c>
      <c r="B107" s="7" t="s">
        <v>1</v>
      </c>
      <c r="C107" s="7" t="s">
        <v>2</v>
      </c>
      <c r="D107" s="8" t="s">
        <v>3</v>
      </c>
      <c r="E107" s="8" t="s">
        <v>4</v>
      </c>
      <c r="F107" s="8" t="s">
        <v>5</v>
      </c>
      <c r="G107" s="8" t="s">
        <v>6</v>
      </c>
      <c r="H107" s="8" t="s">
        <v>7</v>
      </c>
      <c r="I107" s="8" t="s">
        <v>140</v>
      </c>
      <c r="J107" s="8" t="s">
        <v>8</v>
      </c>
      <c r="K107" s="8" t="s">
        <v>9</v>
      </c>
      <c r="L107" s="8" t="s">
        <v>10</v>
      </c>
      <c r="M107" s="8" t="s">
        <v>11</v>
      </c>
      <c r="N107" s="9" t="s">
        <v>12</v>
      </c>
      <c r="O107" s="9" t="s">
        <v>13</v>
      </c>
      <c r="P107" s="9" t="s">
        <v>14</v>
      </c>
      <c r="Q107" s="9" t="s">
        <v>15</v>
      </c>
      <c r="R107" s="9" t="s">
        <v>16</v>
      </c>
      <c r="S107" s="7"/>
    </row>
    <row r="108" spans="1:19" ht="15" x14ac:dyDescent="0.25">
      <c r="A108" s="24" t="s">
        <v>17</v>
      </c>
      <c r="B108" t="s">
        <v>202</v>
      </c>
      <c r="C108" s="29" t="s">
        <v>122</v>
      </c>
      <c r="D108" s="8">
        <v>2</v>
      </c>
      <c r="E108" s="8"/>
      <c r="F108" s="8"/>
      <c r="G108" s="8">
        <v>3</v>
      </c>
      <c r="H108" s="8"/>
      <c r="I108" s="8"/>
      <c r="J108" s="8"/>
      <c r="K108" s="8">
        <v>3</v>
      </c>
      <c r="L108" s="8">
        <v>1</v>
      </c>
      <c r="M108" s="8">
        <f>SUM(Tabulka12[[#This Row],[V]:[KPČ]])</f>
        <v>9</v>
      </c>
      <c r="N108" s="9">
        <v>3.8738425925925926E-2</v>
      </c>
      <c r="O108" s="9">
        <v>6.9444444444444447E-4</v>
      </c>
      <c r="P108" s="9">
        <f>Tabulka12[[#This Row],[cíl]]-Tabulka12[[#This Row],[start]]</f>
        <v>3.8043981481481484E-2</v>
      </c>
      <c r="Q108" s="9">
        <v>2.6620370370370374E-3</v>
      </c>
      <c r="R108" s="9">
        <f t="shared" ref="R108" si="4">P108+TIME(0,M108,0)-Q108</f>
        <v>4.1631944444444444E-2</v>
      </c>
      <c r="S108" s="7"/>
    </row>
    <row r="109" spans="1:19" ht="15" x14ac:dyDescent="0.25">
      <c r="A109" s="24"/>
      <c r="C109" s="29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9"/>
      <c r="O109" s="9"/>
      <c r="P109" s="9"/>
      <c r="Q109" s="9"/>
      <c r="R109" s="9"/>
      <c r="S109" s="7"/>
    </row>
    <row r="110" spans="1:19" ht="15" x14ac:dyDescent="0.25">
      <c r="A110" s="24"/>
      <c r="C110" s="29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9"/>
      <c r="O110" s="9"/>
      <c r="P110" s="9"/>
      <c r="Q110" s="9"/>
      <c r="R110" s="9"/>
      <c r="S110" s="11"/>
    </row>
    <row r="111" spans="1:19" ht="15" x14ac:dyDescent="0.25">
      <c r="A111" s="24"/>
      <c r="C111" s="29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9"/>
      <c r="O111" s="9"/>
      <c r="P111" s="9"/>
      <c r="Q111" s="9"/>
      <c r="R111" s="9"/>
      <c r="S111" s="7"/>
    </row>
    <row r="112" spans="1:19" ht="15" x14ac:dyDescent="0.25">
      <c r="A112" s="24"/>
      <c r="C112" s="29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9"/>
      <c r="O112" s="9"/>
      <c r="P112" s="9"/>
      <c r="Q112" s="9"/>
      <c r="R112" s="9"/>
      <c r="S112" s="11"/>
    </row>
    <row r="113" spans="1:19" ht="15" x14ac:dyDescent="0.25">
      <c r="A113" s="32"/>
      <c r="C113" s="29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9"/>
      <c r="O113" s="9"/>
      <c r="P113" s="9"/>
      <c r="Q113" s="9"/>
      <c r="R113" s="9"/>
      <c r="S113" s="11"/>
    </row>
    <row r="114" spans="1:19" x14ac:dyDescent="0.2">
      <c r="A114" s="6"/>
      <c r="B114" s="6" t="s">
        <v>211</v>
      </c>
      <c r="C114" s="7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9"/>
      <c r="O114" s="9"/>
      <c r="P114" s="9"/>
      <c r="Q114" s="9"/>
      <c r="R114" s="9"/>
      <c r="S114" s="8"/>
    </row>
    <row r="115" spans="1:19" x14ac:dyDescent="0.2">
      <c r="A115" s="8" t="s">
        <v>0</v>
      </c>
      <c r="B115" s="7" t="s">
        <v>1</v>
      </c>
      <c r="C115" s="7" t="s">
        <v>2</v>
      </c>
      <c r="D115" s="8" t="s">
        <v>3</v>
      </c>
      <c r="E115" s="8" t="s">
        <v>4</v>
      </c>
      <c r="F115" s="8" t="s">
        <v>5</v>
      </c>
      <c r="G115" s="8" t="s">
        <v>6</v>
      </c>
      <c r="H115" s="8" t="s">
        <v>7</v>
      </c>
      <c r="I115" s="8" t="s">
        <v>140</v>
      </c>
      <c r="J115" s="8" t="s">
        <v>8</v>
      </c>
      <c r="K115" s="8" t="s">
        <v>9</v>
      </c>
      <c r="L115" s="8" t="s">
        <v>10</v>
      </c>
      <c r="M115" s="8" t="s">
        <v>11</v>
      </c>
      <c r="N115" s="9" t="s">
        <v>12</v>
      </c>
      <c r="O115" s="9" t="s">
        <v>13</v>
      </c>
      <c r="P115" s="9" t="s">
        <v>14</v>
      </c>
      <c r="Q115" s="9" t="s">
        <v>15</v>
      </c>
      <c r="R115" s="9" t="s">
        <v>16</v>
      </c>
      <c r="S115" s="8"/>
    </row>
    <row r="116" spans="1:19" x14ac:dyDescent="0.2">
      <c r="A116" s="24" t="s">
        <v>17</v>
      </c>
      <c r="B116" t="s">
        <v>208</v>
      </c>
      <c r="C116" s="7" t="s">
        <v>210</v>
      </c>
      <c r="D116" s="8"/>
      <c r="E116" s="8"/>
      <c r="F116" s="8"/>
      <c r="G116" s="8">
        <v>1</v>
      </c>
      <c r="H116" s="8"/>
      <c r="I116" s="8"/>
      <c r="J116" s="8"/>
      <c r="K116" s="8">
        <v>3</v>
      </c>
      <c r="L116" s="8"/>
      <c r="M116" s="8">
        <f>SUM(Tabulka92[[#This Row],[V]:[KPČ]])</f>
        <v>4</v>
      </c>
      <c r="N116" s="9">
        <v>4.1296296296296296E-2</v>
      </c>
      <c r="O116" s="9">
        <v>1.5972222222222224E-2</v>
      </c>
      <c r="P116" s="9">
        <f>Tabulka92[[#This Row],[cíl]]-Tabulka92[[#This Row],[start]]</f>
        <v>2.5324074074074072E-2</v>
      </c>
      <c r="Q116" s="9"/>
      <c r="R116" s="9">
        <f t="shared" ref="R116" si="5">P116+TIME(0,M116,0)-Q116</f>
        <v>2.810185185185185E-2</v>
      </c>
      <c r="S116" s="8"/>
    </row>
    <row r="117" spans="1:19" ht="15" x14ac:dyDescent="0.25">
      <c r="A117" s="24"/>
      <c r="B117" s="29"/>
      <c r="C117" s="29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9"/>
      <c r="O117" s="9"/>
      <c r="P117" s="9"/>
      <c r="Q117" s="9"/>
      <c r="R117" s="9"/>
      <c r="S117" s="8"/>
    </row>
    <row r="118" spans="1:19" ht="15" x14ac:dyDescent="0.25">
      <c r="A118" s="24"/>
      <c r="B118" s="29"/>
      <c r="C118" s="29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9"/>
      <c r="O118" s="9"/>
      <c r="P118" s="9"/>
      <c r="Q118" s="9"/>
      <c r="R118" s="9"/>
      <c r="S118" s="8"/>
    </row>
    <row r="119" spans="1:19" ht="15" x14ac:dyDescent="0.25">
      <c r="A119" s="24"/>
      <c r="B119" s="29"/>
      <c r="C119" s="29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9"/>
      <c r="O119" s="9"/>
      <c r="P119" s="9"/>
      <c r="Q119" s="9"/>
      <c r="R119" s="9"/>
      <c r="S119" s="8"/>
    </row>
    <row r="120" spans="1:19" ht="15" x14ac:dyDescent="0.25">
      <c r="A120" s="24"/>
      <c r="B120" s="29"/>
      <c r="C120" s="29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9"/>
      <c r="O120" s="9"/>
      <c r="P120" s="9"/>
      <c r="Q120" s="9"/>
      <c r="R120" s="9"/>
      <c r="S120" s="8"/>
    </row>
    <row r="121" spans="1:19" ht="15" x14ac:dyDescent="0.25">
      <c r="A121" s="24"/>
      <c r="B121" s="29"/>
      <c r="C121" s="29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9"/>
      <c r="O121" s="9"/>
      <c r="P121" s="9"/>
      <c r="Q121" s="9"/>
      <c r="R121" s="9"/>
      <c r="S121" s="8"/>
    </row>
    <row r="122" spans="1:19" x14ac:dyDescent="0.2">
      <c r="A122" s="8"/>
      <c r="B122" s="7"/>
      <c r="C122" s="7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9"/>
      <c r="O122" s="9"/>
      <c r="P122" s="9"/>
      <c r="Q122" s="9"/>
      <c r="R122" s="9"/>
      <c r="S122" s="8"/>
    </row>
    <row r="123" spans="1:19" x14ac:dyDescent="0.2">
      <c r="A123" s="6"/>
      <c r="B123" s="6" t="s">
        <v>153</v>
      </c>
      <c r="C123" s="7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9"/>
      <c r="O123" s="9"/>
      <c r="P123" s="9"/>
      <c r="Q123" s="9"/>
      <c r="R123" s="9"/>
      <c r="S123" s="8"/>
    </row>
    <row r="124" spans="1:19" x14ac:dyDescent="0.2">
      <c r="A124" s="8" t="s">
        <v>0</v>
      </c>
      <c r="B124" s="7" t="s">
        <v>1</v>
      </c>
      <c r="C124" s="7" t="s">
        <v>2</v>
      </c>
      <c r="D124" s="8" t="s">
        <v>3</v>
      </c>
      <c r="E124" s="8" t="s">
        <v>4</v>
      </c>
      <c r="F124" s="8" t="s">
        <v>5</v>
      </c>
      <c r="G124" s="8" t="s">
        <v>6</v>
      </c>
      <c r="H124" s="8" t="s">
        <v>7</v>
      </c>
      <c r="I124" s="8" t="s">
        <v>140</v>
      </c>
      <c r="J124" s="8" t="s">
        <v>8</v>
      </c>
      <c r="K124" s="8" t="s">
        <v>9</v>
      </c>
      <c r="L124" s="8" t="s">
        <v>10</v>
      </c>
      <c r="M124" s="8" t="s">
        <v>11</v>
      </c>
      <c r="N124" s="9" t="s">
        <v>12</v>
      </c>
      <c r="O124" s="9" t="s">
        <v>13</v>
      </c>
      <c r="P124" s="9" t="s">
        <v>14</v>
      </c>
      <c r="Q124" s="9" t="s">
        <v>15</v>
      </c>
      <c r="R124" s="9" t="s">
        <v>16</v>
      </c>
      <c r="S124" s="8"/>
    </row>
    <row r="125" spans="1:19" ht="15" x14ac:dyDescent="0.25">
      <c r="A125" s="24" t="s">
        <v>17</v>
      </c>
      <c r="B125" s="29" t="s">
        <v>184</v>
      </c>
      <c r="C125" s="29" t="s">
        <v>174</v>
      </c>
      <c r="D125" s="8"/>
      <c r="E125" s="8"/>
      <c r="F125" s="8"/>
      <c r="G125" s="8">
        <v>3</v>
      </c>
      <c r="H125" s="8"/>
      <c r="I125" s="8"/>
      <c r="J125" s="8"/>
      <c r="K125" s="8"/>
      <c r="L125" s="8"/>
      <c r="M125" s="8">
        <f>SUM(Tabulka13[[#This Row],[V]:[KPČ]])</f>
        <v>3</v>
      </c>
      <c r="N125" s="9">
        <v>6.0046296296296292E-2</v>
      </c>
      <c r="O125" s="9">
        <v>2.9861111111111113E-2</v>
      </c>
      <c r="P125" s="9">
        <f>Tabulka13[[#This Row],[cíl]]-Tabulka13[[#This Row],[start]]</f>
        <v>3.0185185185185179E-2</v>
      </c>
      <c r="Q125" s="9">
        <v>3.2407407407407406E-3</v>
      </c>
      <c r="R125" s="9">
        <f>P125+TIME(0,M125,0)-Q125</f>
        <v>2.9027777777777774E-2</v>
      </c>
      <c r="S125" s="8"/>
    </row>
    <row r="126" spans="1:19" ht="15" x14ac:dyDescent="0.25">
      <c r="A126" s="24" t="s">
        <v>19</v>
      </c>
      <c r="B126" s="29" t="s">
        <v>201</v>
      </c>
      <c r="C126" s="29" t="s">
        <v>122</v>
      </c>
      <c r="D126" s="8">
        <v>2</v>
      </c>
      <c r="E126" s="8"/>
      <c r="F126" s="8"/>
      <c r="G126" s="8">
        <v>1</v>
      </c>
      <c r="H126" s="8"/>
      <c r="I126" s="8"/>
      <c r="J126" s="8"/>
      <c r="K126" s="8">
        <v>1</v>
      </c>
      <c r="L126" s="8"/>
      <c r="M126" s="8">
        <f>SUM(Tabulka13[[#This Row],[V]:[KPČ]])</f>
        <v>4</v>
      </c>
      <c r="N126" s="9">
        <v>6.5625000000000003E-2</v>
      </c>
      <c r="O126" s="9">
        <v>3.4027777777777775E-2</v>
      </c>
      <c r="P126" s="9">
        <f>Tabulka13[[#This Row],[cíl]]-Tabulka13[[#This Row],[start]]</f>
        <v>3.1597222222222228E-2</v>
      </c>
      <c r="Q126" s="9">
        <v>2.0833333333333333E-3</v>
      </c>
      <c r="R126" s="9">
        <f>P126+TIME(0,M126,0)-Q126</f>
        <v>3.229166666666667E-2</v>
      </c>
      <c r="S126" s="8"/>
    </row>
    <row r="127" spans="1:19" ht="15" x14ac:dyDescent="0.25">
      <c r="A127" s="24" t="s">
        <v>20</v>
      </c>
      <c r="B127" t="s">
        <v>190</v>
      </c>
      <c r="C127" s="29" t="s">
        <v>122</v>
      </c>
      <c r="D127" s="8">
        <v>1</v>
      </c>
      <c r="E127" s="8"/>
      <c r="F127" s="8"/>
      <c r="G127" s="8">
        <v>2</v>
      </c>
      <c r="H127" s="8"/>
      <c r="I127" s="8"/>
      <c r="J127" s="8">
        <v>2</v>
      </c>
      <c r="K127" s="8">
        <v>3</v>
      </c>
      <c r="L127" s="8"/>
      <c r="M127" s="8">
        <f>SUM(Tabulka13[[#This Row],[V]:[KPČ]])</f>
        <v>8</v>
      </c>
      <c r="N127" s="9">
        <v>6.2256944444444441E-2</v>
      </c>
      <c r="O127" s="9">
        <v>3.2638888888888891E-2</v>
      </c>
      <c r="P127" s="9">
        <f>Tabulka13[[#This Row],[cíl]]-Tabulka13[[#This Row],[start]]</f>
        <v>2.961805555555555E-2</v>
      </c>
      <c r="Q127" s="9">
        <v>1.3888888888888889E-3</v>
      </c>
      <c r="R127" s="9">
        <f>P127+TIME(0,M127,0)-Q127</f>
        <v>3.3784722222222216E-2</v>
      </c>
      <c r="S127" s="8"/>
    </row>
    <row r="128" spans="1:19" ht="15" x14ac:dyDescent="0.25">
      <c r="A128" s="24" t="s">
        <v>21</v>
      </c>
      <c r="B128" s="29" t="s">
        <v>238</v>
      </c>
      <c r="C128" s="29" t="s">
        <v>174</v>
      </c>
      <c r="D128" s="8"/>
      <c r="E128" s="8"/>
      <c r="F128" s="8"/>
      <c r="G128" s="8">
        <v>3</v>
      </c>
      <c r="H128" s="8"/>
      <c r="I128" s="8">
        <v>2</v>
      </c>
      <c r="J128" s="8">
        <v>3</v>
      </c>
      <c r="K128" s="8"/>
      <c r="L128" s="8">
        <v>1</v>
      </c>
      <c r="M128" s="8">
        <f>SUM(Tabulka13[[#This Row],[V]:[KPČ]])</f>
        <v>9</v>
      </c>
      <c r="N128" s="9">
        <v>9.4861111111111118E-2</v>
      </c>
      <c r="O128" s="9">
        <v>3.125E-2</v>
      </c>
      <c r="P128" s="9">
        <f>Tabulka13[[#This Row],[cíl]]-Tabulka13[[#This Row],[start]]</f>
        <v>6.3611111111111118E-2</v>
      </c>
      <c r="Q128" s="9"/>
      <c r="R128" s="9">
        <f>P128+TIME(0,M128,0)-Q128</f>
        <v>6.9861111111111124E-2</v>
      </c>
      <c r="S128" s="8"/>
    </row>
    <row r="129" spans="1:19" x14ac:dyDescent="0.2">
      <c r="A129" s="24"/>
      <c r="B129" s="7"/>
      <c r="C129" s="7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9"/>
      <c r="O129" s="9"/>
      <c r="P129" s="9"/>
      <c r="Q129" s="9"/>
      <c r="R129" s="9"/>
      <c r="S129" s="8"/>
    </row>
    <row r="130" spans="1:19" x14ac:dyDescent="0.2">
      <c r="A130" s="24"/>
      <c r="B130" s="7"/>
      <c r="C130" s="7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9"/>
      <c r="O130" s="9"/>
      <c r="P130" s="9"/>
      <c r="Q130" s="9"/>
      <c r="R130" s="9"/>
      <c r="S130" s="8"/>
    </row>
    <row r="131" spans="1:19" x14ac:dyDescent="0.2">
      <c r="A131" s="24"/>
      <c r="B131" s="7"/>
      <c r="C131" s="7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9"/>
      <c r="O131" s="9"/>
      <c r="P131" s="9"/>
      <c r="Q131" s="9"/>
      <c r="R131" s="9"/>
      <c r="S131" s="8"/>
    </row>
    <row r="132" spans="1:19" x14ac:dyDescent="0.2">
      <c r="A132" s="8"/>
      <c r="B132" s="7"/>
      <c r="C132" s="7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9"/>
      <c r="O132" s="9"/>
      <c r="P132" s="9"/>
      <c r="Q132" s="9"/>
      <c r="R132" s="9"/>
      <c r="S132" s="8"/>
    </row>
    <row r="133" spans="1:19" x14ac:dyDescent="0.2">
      <c r="A133" s="6"/>
      <c r="B133" s="6" t="s">
        <v>155</v>
      </c>
      <c r="C133" s="7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9"/>
      <c r="O133" s="9"/>
      <c r="P133" s="9"/>
      <c r="Q133" s="9"/>
      <c r="R133" s="9"/>
      <c r="S133" s="8"/>
    </row>
    <row r="134" spans="1:19" x14ac:dyDescent="0.2">
      <c r="A134" s="8" t="s">
        <v>0</v>
      </c>
      <c r="B134" s="7" t="s">
        <v>1</v>
      </c>
      <c r="C134" s="7" t="s">
        <v>2</v>
      </c>
      <c r="D134" s="8" t="s">
        <v>3</v>
      </c>
      <c r="E134" s="8" t="s">
        <v>4</v>
      </c>
      <c r="F134" s="8" t="s">
        <v>5</v>
      </c>
      <c r="G134" s="8" t="s">
        <v>6</v>
      </c>
      <c r="H134" s="8" t="s">
        <v>7</v>
      </c>
      <c r="I134" s="8" t="s">
        <v>140</v>
      </c>
      <c r="J134" s="8" t="s">
        <v>8</v>
      </c>
      <c r="K134" s="8" t="s">
        <v>9</v>
      </c>
      <c r="L134" s="8" t="s">
        <v>10</v>
      </c>
      <c r="M134" s="8" t="s">
        <v>11</v>
      </c>
      <c r="N134" s="9" t="s">
        <v>12</v>
      </c>
      <c r="O134" s="9" t="s">
        <v>13</v>
      </c>
      <c r="P134" s="9" t="s">
        <v>14</v>
      </c>
      <c r="Q134" s="9" t="s">
        <v>15</v>
      </c>
      <c r="R134" s="9" t="s">
        <v>16</v>
      </c>
      <c r="S134" s="11"/>
    </row>
    <row r="135" spans="1:19" ht="15" x14ac:dyDescent="0.25">
      <c r="A135" s="24" t="s">
        <v>17</v>
      </c>
      <c r="B135" s="29" t="s">
        <v>186</v>
      </c>
      <c r="C135" s="29" t="s">
        <v>174</v>
      </c>
      <c r="D135" s="8">
        <v>2</v>
      </c>
      <c r="E135" s="8"/>
      <c r="F135" s="8"/>
      <c r="G135" s="8">
        <v>2</v>
      </c>
      <c r="H135" s="8"/>
      <c r="I135" s="8"/>
      <c r="J135" s="8"/>
      <c r="K135" s="8"/>
      <c r="L135" s="8"/>
      <c r="M135" s="8">
        <f>SUM(Tabulka14[[#This Row],[V]:[KPČ]])</f>
        <v>4</v>
      </c>
      <c r="N135" s="9">
        <v>4.1076388888888891E-2</v>
      </c>
      <c r="O135" s="9">
        <v>6.2499999999999995E-3</v>
      </c>
      <c r="P135" s="9">
        <f>Tabulka14[[#This Row],[cíl]]-Tabulka14[[#This Row],[start]]</f>
        <v>3.4826388888888893E-2</v>
      </c>
      <c r="Q135" s="9">
        <v>5.7870370370370366E-5</v>
      </c>
      <c r="R135" s="9">
        <f>P135+TIME(0,M135,0)-Q135</f>
        <v>3.75462962962963E-2</v>
      </c>
      <c r="S135" s="11"/>
    </row>
    <row r="136" spans="1:19" ht="15" x14ac:dyDescent="0.25">
      <c r="A136" s="24" t="s">
        <v>19</v>
      </c>
      <c r="B136" s="29" t="s">
        <v>187</v>
      </c>
      <c r="C136" s="29" t="s">
        <v>174</v>
      </c>
      <c r="D136" s="8">
        <v>2</v>
      </c>
      <c r="E136" s="8"/>
      <c r="F136" s="8"/>
      <c r="G136" s="8">
        <v>1</v>
      </c>
      <c r="H136" s="8"/>
      <c r="I136" s="8"/>
      <c r="J136" s="8"/>
      <c r="K136" s="8">
        <v>4</v>
      </c>
      <c r="L136" s="8"/>
      <c r="M136" s="8">
        <f>SUM(Tabulka14[[#This Row],[V]:[KPČ]])</f>
        <v>7</v>
      </c>
      <c r="N136" s="9">
        <v>4.0729166666666664E-2</v>
      </c>
      <c r="O136" s="9">
        <v>7.6388888888888886E-3</v>
      </c>
      <c r="P136" s="9">
        <f>Tabulka14[[#This Row],[cíl]]-Tabulka14[[#This Row],[start]]</f>
        <v>3.3090277777777774E-2</v>
      </c>
      <c r="Q136" s="9"/>
      <c r="R136" s="9">
        <f>P136+TIME(0,M136,0)-Q136</f>
        <v>3.7951388888888882E-2</v>
      </c>
      <c r="S136" s="11"/>
    </row>
    <row r="137" spans="1:19" ht="15" x14ac:dyDescent="0.25">
      <c r="A137" s="24" t="s">
        <v>20</v>
      </c>
      <c r="B137" s="29" t="s">
        <v>185</v>
      </c>
      <c r="C137" s="29" t="s">
        <v>174</v>
      </c>
      <c r="D137" s="8"/>
      <c r="E137" s="8"/>
      <c r="F137" s="8"/>
      <c r="G137" s="8">
        <v>3</v>
      </c>
      <c r="H137" s="8"/>
      <c r="I137" s="8"/>
      <c r="J137" s="8"/>
      <c r="K137" s="8"/>
      <c r="L137" s="8"/>
      <c r="M137" s="8">
        <f>SUM(Tabulka14[[#This Row],[V]:[KPČ]])</f>
        <v>3</v>
      </c>
      <c r="N137" s="9">
        <v>5.002314814814815E-2</v>
      </c>
      <c r="O137" s="9">
        <v>4.8611111111111112E-3</v>
      </c>
      <c r="P137" s="9">
        <f>Tabulka14[[#This Row],[cíl]]-Tabulka14[[#This Row],[start]]</f>
        <v>4.5162037037037042E-2</v>
      </c>
      <c r="Q137" s="9">
        <v>3.4722222222222224E-4</v>
      </c>
      <c r="R137" s="9">
        <f>P137+TIME(0,M137,0)-Q137</f>
        <v>4.6898148148148154E-2</v>
      </c>
      <c r="S137" s="11"/>
    </row>
    <row r="138" spans="1:19" x14ac:dyDescent="0.2">
      <c r="A138" s="24" t="s">
        <v>21</v>
      </c>
      <c r="B138" s="7" t="s">
        <v>239</v>
      </c>
      <c r="C138" s="7" t="s">
        <v>210</v>
      </c>
      <c r="D138" s="8"/>
      <c r="E138" s="8">
        <v>1</v>
      </c>
      <c r="F138" s="8">
        <v>2</v>
      </c>
      <c r="G138" s="8">
        <v>2</v>
      </c>
      <c r="H138" s="8">
        <v>20</v>
      </c>
      <c r="I138" s="8">
        <v>2</v>
      </c>
      <c r="J138" s="8">
        <v>9</v>
      </c>
      <c r="K138" s="8">
        <v>2</v>
      </c>
      <c r="L138" s="8">
        <v>3</v>
      </c>
      <c r="M138" s="8">
        <f>SUM(Tabulka14[[#This Row],[V]:[KPČ]])</f>
        <v>41</v>
      </c>
      <c r="N138" s="9">
        <v>7.7754629629629632E-2</v>
      </c>
      <c r="O138" s="9">
        <v>4.4444444444444446E-2</v>
      </c>
      <c r="P138" s="9">
        <f>Tabulka14[[#This Row],[cíl]]-Tabulka14[[#This Row],[start]]</f>
        <v>3.3310185185185186E-2</v>
      </c>
      <c r="Q138" s="9">
        <v>1.7361111111111112E-4</v>
      </c>
      <c r="R138" s="9">
        <f>P138+TIME(0,M138,0)-Q138</f>
        <v>6.16087962962963E-2</v>
      </c>
      <c r="S138" s="11"/>
    </row>
    <row r="139" spans="1:19" x14ac:dyDescent="0.2">
      <c r="A139" s="8"/>
      <c r="B139" s="7"/>
      <c r="C139" s="7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9"/>
      <c r="O139" s="9"/>
      <c r="P139" s="9"/>
      <c r="Q139" s="9"/>
      <c r="R139" s="9"/>
      <c r="S139" s="11"/>
    </row>
    <row r="140" spans="1:19" x14ac:dyDescent="0.2">
      <c r="A140" s="6"/>
      <c r="B140" s="6" t="s">
        <v>154</v>
      </c>
      <c r="C140" s="7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9"/>
      <c r="O140" s="9"/>
      <c r="P140" s="9"/>
      <c r="Q140" s="9"/>
      <c r="R140" s="9"/>
      <c r="S140" s="11"/>
    </row>
    <row r="141" spans="1:19" x14ac:dyDescent="0.2">
      <c r="A141" s="8" t="s">
        <v>0</v>
      </c>
      <c r="B141" s="7" t="s">
        <v>1</v>
      </c>
      <c r="C141" s="7" t="s">
        <v>2</v>
      </c>
      <c r="D141" s="8" t="s">
        <v>3</v>
      </c>
      <c r="E141" s="8" t="s">
        <v>4</v>
      </c>
      <c r="F141" s="8" t="s">
        <v>5</v>
      </c>
      <c r="G141" s="8" t="s">
        <v>6</v>
      </c>
      <c r="H141" s="8" t="s">
        <v>7</v>
      </c>
      <c r="I141" s="8" t="s">
        <v>140</v>
      </c>
      <c r="J141" s="8" t="s">
        <v>8</v>
      </c>
      <c r="K141" s="8" t="s">
        <v>9</v>
      </c>
      <c r="L141" s="8" t="s">
        <v>10</v>
      </c>
      <c r="M141" s="8" t="s">
        <v>11</v>
      </c>
      <c r="N141" s="9" t="s">
        <v>12</v>
      </c>
      <c r="O141" s="9" t="s">
        <v>13</v>
      </c>
      <c r="P141" s="9" t="s">
        <v>14</v>
      </c>
      <c r="Q141" s="9" t="s">
        <v>15</v>
      </c>
      <c r="R141" s="9" t="s">
        <v>16</v>
      </c>
      <c r="S141" s="7"/>
    </row>
    <row r="142" spans="1:19" ht="15" x14ac:dyDescent="0.25">
      <c r="A142" s="24" t="s">
        <v>17</v>
      </c>
      <c r="B142" s="29" t="s">
        <v>189</v>
      </c>
      <c r="C142" s="29" t="s">
        <v>174</v>
      </c>
      <c r="D142" s="8"/>
      <c r="E142" s="8"/>
      <c r="F142" s="8"/>
      <c r="G142" s="8">
        <v>1</v>
      </c>
      <c r="H142" s="8"/>
      <c r="I142" s="8"/>
      <c r="J142" s="8"/>
      <c r="K142" s="8"/>
      <c r="L142" s="8"/>
      <c r="M142" s="8">
        <f>SUM(Tabulka15[[#This Row],[V]:[KPČ]])</f>
        <v>1</v>
      </c>
      <c r="N142" s="9">
        <v>4.2673611111111114E-2</v>
      </c>
      <c r="O142" s="9">
        <v>1.8749999999999999E-2</v>
      </c>
      <c r="P142" s="9">
        <f>Tabulka15[[#This Row],[cíl]]-Tabulka15[[#This Row],[start]]</f>
        <v>2.3923611111111114E-2</v>
      </c>
      <c r="Q142" s="9"/>
      <c r="R142" s="9">
        <f>P142+TIME(0,M142,0)-Q142</f>
        <v>2.461805555555556E-2</v>
      </c>
      <c r="S142" s="7"/>
    </row>
    <row r="143" spans="1:19" ht="15" x14ac:dyDescent="0.25">
      <c r="A143" s="24" t="s">
        <v>19</v>
      </c>
      <c r="B143" s="29" t="s">
        <v>188</v>
      </c>
      <c r="C143" s="29" t="s">
        <v>174</v>
      </c>
      <c r="D143" s="8"/>
      <c r="E143" s="8"/>
      <c r="F143" s="8"/>
      <c r="G143" s="8">
        <v>1</v>
      </c>
      <c r="H143" s="8"/>
      <c r="I143" s="8"/>
      <c r="J143" s="8"/>
      <c r="K143" s="8">
        <v>1</v>
      </c>
      <c r="L143" s="8"/>
      <c r="M143" s="8">
        <f>SUM(Tabulka15[[#This Row],[V]:[KPČ]])</f>
        <v>2</v>
      </c>
      <c r="N143" s="9">
        <v>4.3495370370370372E-2</v>
      </c>
      <c r="O143" s="9">
        <v>1.7361111111111112E-2</v>
      </c>
      <c r="P143" s="9">
        <f>Tabulka15[[#This Row],[cíl]]-Tabulka15[[#This Row],[start]]</f>
        <v>2.613425925925926E-2</v>
      </c>
      <c r="Q143" s="9"/>
      <c r="R143" s="9">
        <f>P143+TIME(0,M143,0)-Q143</f>
        <v>2.7523148148148147E-2</v>
      </c>
      <c r="S143" s="11"/>
    </row>
    <row r="144" spans="1:19" x14ac:dyDescent="0.2">
      <c r="A144" s="24" t="s">
        <v>20</v>
      </c>
      <c r="B144" t="s">
        <v>205</v>
      </c>
      <c r="C144" s="7" t="s">
        <v>122</v>
      </c>
      <c r="D144" s="8">
        <v>1</v>
      </c>
      <c r="E144" s="8"/>
      <c r="F144" s="8"/>
      <c r="G144" s="8">
        <v>1</v>
      </c>
      <c r="H144" s="8"/>
      <c r="I144" s="8"/>
      <c r="J144" s="8"/>
      <c r="K144" s="8">
        <v>2</v>
      </c>
      <c r="L144" s="8"/>
      <c r="M144" s="8">
        <f>SUM(Tabulka15[[#This Row],[V]:[KPČ]])</f>
        <v>4</v>
      </c>
      <c r="N144" s="9">
        <v>4.8842592592592597E-2</v>
      </c>
      <c r="O144" s="9">
        <v>2.2916666666666669E-2</v>
      </c>
      <c r="P144" s="9">
        <f>Tabulka15[[#This Row],[cíl]]-Tabulka15[[#This Row],[start]]</f>
        <v>2.5925925925925929E-2</v>
      </c>
      <c r="Q144" s="9">
        <v>7.0601851851851847E-4</v>
      </c>
      <c r="R144" s="9">
        <f>P144+TIME(0,M144,0)-Q144</f>
        <v>2.7997685185185188E-2</v>
      </c>
      <c r="S144" s="11"/>
    </row>
    <row r="145" spans="1:19" x14ac:dyDescent="0.2">
      <c r="A145" s="24" t="s">
        <v>21</v>
      </c>
      <c r="B145" s="7" t="s">
        <v>203</v>
      </c>
      <c r="C145" s="7" t="s">
        <v>204</v>
      </c>
      <c r="D145" s="8">
        <v>2</v>
      </c>
      <c r="E145" s="8"/>
      <c r="F145" s="8"/>
      <c r="G145" s="8"/>
      <c r="H145" s="8"/>
      <c r="I145" s="8"/>
      <c r="J145" s="8">
        <v>1</v>
      </c>
      <c r="K145" s="8"/>
      <c r="L145" s="8">
        <v>2</v>
      </c>
      <c r="M145" s="8">
        <f>SUM(Tabulka15[[#This Row],[V]:[KPČ]])</f>
        <v>5</v>
      </c>
      <c r="N145" s="9">
        <v>4.9131944444444443E-2</v>
      </c>
      <c r="O145" s="9">
        <v>2.4305555555555556E-2</v>
      </c>
      <c r="P145" s="9">
        <f>Tabulka15[[#This Row],[cíl]]-Tabulka15[[#This Row],[start]]</f>
        <v>2.4826388888888887E-2</v>
      </c>
      <c r="Q145" s="9">
        <v>1.1574074074074073E-4</v>
      </c>
      <c r="R145" s="9">
        <f>P145+TIME(0,M145,0)-Q145</f>
        <v>2.8182870370370369E-2</v>
      </c>
      <c r="S145" s="11"/>
    </row>
    <row r="146" spans="1:19" x14ac:dyDescent="0.2">
      <c r="A146" s="24"/>
      <c r="B146" s="7"/>
      <c r="C146" s="7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9"/>
      <c r="O146" s="9"/>
      <c r="P146" s="9"/>
      <c r="Q146" s="9"/>
      <c r="R146" s="9"/>
      <c r="S146" s="11"/>
    </row>
    <row r="147" spans="1:19" x14ac:dyDescent="0.2">
      <c r="A147" s="24"/>
      <c r="B147" s="7"/>
      <c r="C147" s="7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9"/>
      <c r="O147" s="9"/>
      <c r="P147" s="9"/>
      <c r="Q147" s="9"/>
      <c r="R147" s="9"/>
      <c r="S147" s="11"/>
    </row>
    <row r="148" spans="1:19" x14ac:dyDescent="0.2">
      <c r="A148" s="8"/>
      <c r="C148" s="7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9"/>
      <c r="O148" s="9"/>
      <c r="P148" s="9"/>
      <c r="Q148" s="9"/>
      <c r="R148" s="9"/>
      <c r="S148" s="11"/>
    </row>
    <row r="149" spans="1:19" x14ac:dyDescent="0.2">
      <c r="A149" s="6"/>
      <c r="B149" s="6" t="s">
        <v>156</v>
      </c>
      <c r="C149" s="7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9"/>
      <c r="O149" s="9"/>
      <c r="P149" s="9"/>
      <c r="Q149" s="9"/>
      <c r="R149" s="9"/>
      <c r="S149" s="11"/>
    </row>
    <row r="150" spans="1:19" x14ac:dyDescent="0.2">
      <c r="A150" s="8" t="s">
        <v>0</v>
      </c>
      <c r="B150" s="7" t="s">
        <v>1</v>
      </c>
      <c r="C150" s="7" t="s">
        <v>2</v>
      </c>
      <c r="D150" s="8" t="s">
        <v>3</v>
      </c>
      <c r="E150" s="8" t="s">
        <v>4</v>
      </c>
      <c r="F150" s="8" t="s">
        <v>5</v>
      </c>
      <c r="G150" s="8" t="s">
        <v>6</v>
      </c>
      <c r="H150" s="8" t="s">
        <v>7</v>
      </c>
      <c r="I150" s="8" t="s">
        <v>140</v>
      </c>
      <c r="J150" s="8" t="s">
        <v>8</v>
      </c>
      <c r="K150" s="8" t="s">
        <v>9</v>
      </c>
      <c r="L150" s="8" t="s">
        <v>10</v>
      </c>
      <c r="M150" s="8" t="s">
        <v>11</v>
      </c>
      <c r="N150" s="9" t="s">
        <v>12</v>
      </c>
      <c r="O150" s="9" t="s">
        <v>13</v>
      </c>
      <c r="P150" s="9" t="s">
        <v>14</v>
      </c>
      <c r="Q150" s="9" t="s">
        <v>15</v>
      </c>
      <c r="R150" s="9" t="s">
        <v>16</v>
      </c>
      <c r="S150" s="11"/>
    </row>
    <row r="151" spans="1:19" ht="15" x14ac:dyDescent="0.25">
      <c r="A151" s="24" t="s">
        <v>17</v>
      </c>
      <c r="B151" s="29" t="s">
        <v>213</v>
      </c>
      <c r="C151" s="7" t="s">
        <v>210</v>
      </c>
      <c r="D151" s="8"/>
      <c r="E151" s="8"/>
      <c r="F151" s="8"/>
      <c r="G151" s="8">
        <v>2</v>
      </c>
      <c r="H151" s="8"/>
      <c r="I151" s="8"/>
      <c r="J151" s="8"/>
      <c r="K151" s="8"/>
      <c r="L151" s="8"/>
      <c r="M151" s="8">
        <f>SUM(Tabulka16[[#This Row],[V]:[KPČ]])</f>
        <v>2</v>
      </c>
      <c r="N151" s="9">
        <v>3.7083333333333336E-2</v>
      </c>
      <c r="O151" s="9">
        <v>1.1111111111111112E-2</v>
      </c>
      <c r="P151" s="9">
        <f>Tabulka16[[#This Row],[cíl]]-Tabulka16[[#This Row],[start]]</f>
        <v>2.5972222222222223E-2</v>
      </c>
      <c r="Q151" s="9">
        <v>6.9444444444444447E-4</v>
      </c>
      <c r="R151" s="9">
        <f t="shared" ref="R151:R159" si="6">P151+TIME(0,M151,0)-Q151</f>
        <v>2.6666666666666665E-2</v>
      </c>
      <c r="S151" s="11"/>
    </row>
    <row r="152" spans="1:19" ht="15" x14ac:dyDescent="0.25">
      <c r="A152" s="24" t="s">
        <v>19</v>
      </c>
      <c r="B152" s="29" t="s">
        <v>214</v>
      </c>
      <c r="C152" s="29" t="s">
        <v>174</v>
      </c>
      <c r="D152" s="8"/>
      <c r="E152" s="8"/>
      <c r="F152" s="8"/>
      <c r="G152" s="8"/>
      <c r="H152" s="8"/>
      <c r="I152" s="8"/>
      <c r="J152" s="8">
        <v>1</v>
      </c>
      <c r="K152" s="8">
        <v>1</v>
      </c>
      <c r="L152" s="8"/>
      <c r="M152" s="8">
        <f>SUM(Tabulka16[[#This Row],[V]:[KPČ]])</f>
        <v>2</v>
      </c>
      <c r="N152" s="9">
        <v>7.7719907407407404E-2</v>
      </c>
      <c r="O152" s="9">
        <v>4.9999999999999996E-2</v>
      </c>
      <c r="P152" s="9">
        <f>Tabulka16[[#This Row],[cíl]]-Tabulka16[[#This Row],[start]]</f>
        <v>2.7719907407407408E-2</v>
      </c>
      <c r="Q152" s="9"/>
      <c r="R152" s="9">
        <f t="shared" si="6"/>
        <v>2.9108796296296296E-2</v>
      </c>
      <c r="S152" s="11"/>
    </row>
    <row r="153" spans="1:19" x14ac:dyDescent="0.2">
      <c r="A153" s="24" t="s">
        <v>20</v>
      </c>
      <c r="B153" t="s">
        <v>233</v>
      </c>
      <c r="C153" s="7" t="s">
        <v>210</v>
      </c>
      <c r="D153" s="8"/>
      <c r="E153" s="8"/>
      <c r="F153" s="8"/>
      <c r="G153" s="8">
        <v>2</v>
      </c>
      <c r="H153" s="8"/>
      <c r="I153" s="8">
        <v>1</v>
      </c>
      <c r="J153" s="8"/>
      <c r="K153" s="8">
        <v>1</v>
      </c>
      <c r="L153" s="8"/>
      <c r="M153" s="8">
        <f>SUM(Tabulka16[[#This Row],[V]:[KPČ]])</f>
        <v>4</v>
      </c>
      <c r="N153" s="9">
        <v>8.4988425925925926E-2</v>
      </c>
      <c r="O153" s="9">
        <v>5.486111111111111E-2</v>
      </c>
      <c r="P153" s="9">
        <f>Tabulka16[[#This Row],[cíl]]-Tabulka16[[#This Row],[start]]</f>
        <v>3.0127314814814815E-2</v>
      </c>
      <c r="Q153" s="9"/>
      <c r="R153" s="9">
        <f t="shared" si="6"/>
        <v>3.290509259259259E-2</v>
      </c>
      <c r="S153" s="7"/>
    </row>
    <row r="154" spans="1:19" ht="15" x14ac:dyDescent="0.25">
      <c r="A154" s="24" t="s">
        <v>21</v>
      </c>
      <c r="B154" s="29" t="s">
        <v>215</v>
      </c>
      <c r="C154" s="29" t="s">
        <v>174</v>
      </c>
      <c r="D154" s="8">
        <v>1</v>
      </c>
      <c r="E154" s="8"/>
      <c r="F154" s="8"/>
      <c r="G154" s="8">
        <v>1</v>
      </c>
      <c r="H154" s="8"/>
      <c r="I154" s="8">
        <v>1</v>
      </c>
      <c r="J154" s="8"/>
      <c r="K154" s="8">
        <v>1</v>
      </c>
      <c r="L154" s="8"/>
      <c r="M154" s="8">
        <f>SUM(Tabulka16[[#This Row],[V]:[KPČ]])</f>
        <v>4</v>
      </c>
      <c r="N154" s="9">
        <v>8.0034722222222229E-2</v>
      </c>
      <c r="O154" s="9">
        <v>4.8611111111111112E-2</v>
      </c>
      <c r="P154" s="9">
        <f>Tabulka16[[#This Row],[cíl]]-Tabulka16[[#This Row],[start]]</f>
        <v>3.1423611111111117E-2</v>
      </c>
      <c r="Q154" s="9">
        <v>6.9444444444444447E-4</v>
      </c>
      <c r="R154" s="9">
        <f t="shared" si="6"/>
        <v>3.350694444444445E-2</v>
      </c>
      <c r="S154" s="7"/>
    </row>
    <row r="155" spans="1:19" ht="15" x14ac:dyDescent="0.25">
      <c r="A155" s="24" t="s">
        <v>22</v>
      </c>
      <c r="B155" s="29" t="s">
        <v>218</v>
      </c>
      <c r="C155" s="29" t="s">
        <v>174</v>
      </c>
      <c r="D155" s="8"/>
      <c r="E155" s="8"/>
      <c r="F155" s="8"/>
      <c r="G155" s="8"/>
      <c r="H155" s="8"/>
      <c r="I155" s="8"/>
      <c r="J155" s="8"/>
      <c r="K155" s="8"/>
      <c r="L155" s="8"/>
      <c r="M155" s="8">
        <f>SUM(Tabulka16[[#This Row],[V]:[KPČ]])</f>
        <v>0</v>
      </c>
      <c r="N155" s="9">
        <v>7.7465277777777772E-2</v>
      </c>
      <c r="O155" s="9">
        <v>4.3750000000000004E-2</v>
      </c>
      <c r="P155" s="9">
        <f>Tabulka16[[#This Row],[cíl]]-Tabulka16[[#This Row],[start]]</f>
        <v>3.3715277777777768E-2</v>
      </c>
      <c r="Q155" s="9">
        <v>5.7870370370370366E-5</v>
      </c>
      <c r="R155" s="9">
        <f t="shared" si="6"/>
        <v>3.36574074074074E-2</v>
      </c>
      <c r="S155" s="7"/>
    </row>
    <row r="156" spans="1:19" ht="15" x14ac:dyDescent="0.25">
      <c r="A156" s="24" t="s">
        <v>24</v>
      </c>
      <c r="B156" s="29" t="s">
        <v>241</v>
      </c>
      <c r="C156" s="29" t="s">
        <v>174</v>
      </c>
      <c r="D156" s="8">
        <v>1</v>
      </c>
      <c r="E156" s="8"/>
      <c r="F156" s="8"/>
      <c r="G156" s="8">
        <v>1</v>
      </c>
      <c r="H156" s="8"/>
      <c r="I156" s="8"/>
      <c r="J156" s="8"/>
      <c r="K156" s="8">
        <v>2</v>
      </c>
      <c r="L156" s="8"/>
      <c r="M156" s="8">
        <f>SUM(Tabulka16[[#This Row],[V]:[KPČ]])</f>
        <v>4</v>
      </c>
      <c r="N156" s="9">
        <v>5.2638888888888895E-2</v>
      </c>
      <c r="O156" s="9">
        <v>2.1527777777777781E-2</v>
      </c>
      <c r="P156" s="9">
        <f>Tabulka16[[#This Row],[cíl]]-Tabulka16[[#This Row],[start]]</f>
        <v>3.1111111111111114E-2</v>
      </c>
      <c r="Q156" s="9"/>
      <c r="R156" s="9">
        <f t="shared" si="6"/>
        <v>3.3888888888888892E-2</v>
      </c>
      <c r="S156" s="7"/>
    </row>
    <row r="157" spans="1:19" ht="15" x14ac:dyDescent="0.25">
      <c r="A157" s="24" t="s">
        <v>126</v>
      </c>
      <c r="B157" s="29" t="s">
        <v>219</v>
      </c>
      <c r="C157" s="29" t="s">
        <v>174</v>
      </c>
      <c r="D157" s="8"/>
      <c r="E157" s="8"/>
      <c r="F157" s="8"/>
      <c r="G157" s="8">
        <v>2</v>
      </c>
      <c r="H157" s="8"/>
      <c r="I157" s="8"/>
      <c r="J157" s="8"/>
      <c r="K157" s="8">
        <v>2</v>
      </c>
      <c r="L157" s="8">
        <v>2</v>
      </c>
      <c r="M157" s="8">
        <f>SUM(Tabulka16[[#This Row],[V]:[KPČ]])</f>
        <v>6</v>
      </c>
      <c r="N157" s="9">
        <v>6.4803240740740745E-2</v>
      </c>
      <c r="O157" s="9">
        <v>2.013888888888889E-2</v>
      </c>
      <c r="P157" s="9">
        <f>Tabulka16[[#This Row],[cíl]]-Tabulka16[[#This Row],[start]]</f>
        <v>4.4664351851851858E-2</v>
      </c>
      <c r="Q157" s="9">
        <v>1.9675925925925928E-3</v>
      </c>
      <c r="R157" s="9">
        <f t="shared" si="6"/>
        <v>4.6863425925925933E-2</v>
      </c>
      <c r="S157" s="7"/>
    </row>
    <row r="158" spans="1:19" ht="15" x14ac:dyDescent="0.25">
      <c r="A158" s="24" t="s">
        <v>127</v>
      </c>
      <c r="B158" s="29" t="s">
        <v>217</v>
      </c>
      <c r="C158" s="29" t="s">
        <v>174</v>
      </c>
      <c r="D158" s="8">
        <v>1</v>
      </c>
      <c r="E158" s="8"/>
      <c r="F158" s="8"/>
      <c r="G158" s="8">
        <v>1</v>
      </c>
      <c r="H158" s="8">
        <v>20</v>
      </c>
      <c r="I158" s="8"/>
      <c r="J158" s="8"/>
      <c r="K158" s="8"/>
      <c r="L158" s="8">
        <v>3</v>
      </c>
      <c r="M158" s="8">
        <f>SUM(Tabulka16[[#This Row],[V]:[KPČ]])</f>
        <v>25</v>
      </c>
      <c r="N158" s="9">
        <v>7.9594907407407406E-2</v>
      </c>
      <c r="O158" s="9">
        <v>4.5833333333333337E-2</v>
      </c>
      <c r="P158" s="9">
        <f>Tabulka16[[#This Row],[cíl]]-Tabulka16[[#This Row],[start]]</f>
        <v>3.3761574074074069E-2</v>
      </c>
      <c r="Q158" s="9">
        <v>2.3148148148148146E-4</v>
      </c>
      <c r="R158" s="9">
        <f t="shared" si="6"/>
        <v>5.0891203703703702E-2</v>
      </c>
      <c r="S158" s="7"/>
    </row>
    <row r="159" spans="1:19" ht="15" x14ac:dyDescent="0.25">
      <c r="A159" s="24" t="s">
        <v>128</v>
      </c>
      <c r="B159" s="29" t="s">
        <v>216</v>
      </c>
      <c r="C159" s="29" t="s">
        <v>174</v>
      </c>
      <c r="D159" s="8"/>
      <c r="E159" s="8"/>
      <c r="F159" s="8"/>
      <c r="G159" s="8">
        <v>2</v>
      </c>
      <c r="H159" s="8"/>
      <c r="I159" s="8">
        <v>2</v>
      </c>
      <c r="J159" s="8">
        <v>2</v>
      </c>
      <c r="K159" s="8">
        <v>1</v>
      </c>
      <c r="L159" s="8"/>
      <c r="M159" s="8">
        <f>SUM(Tabulka16[[#This Row],[V]:[KPČ]])</f>
        <v>7</v>
      </c>
      <c r="N159" s="9">
        <v>9.8263888888888887E-2</v>
      </c>
      <c r="O159" s="9">
        <v>4.7222222222222221E-2</v>
      </c>
      <c r="P159" s="9">
        <f>Tabulka16[[#This Row],[cíl]]-Tabulka16[[#This Row],[start]]</f>
        <v>5.1041666666666666E-2</v>
      </c>
      <c r="Q159" s="9">
        <v>2.3148148148148146E-4</v>
      </c>
      <c r="R159" s="9">
        <f t="shared" si="6"/>
        <v>5.5671296296296295E-2</v>
      </c>
      <c r="S159" s="7"/>
    </row>
    <row r="160" spans="1:19" ht="15" x14ac:dyDescent="0.25">
      <c r="A160" s="24"/>
      <c r="B160" s="29"/>
      <c r="C160" s="29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9"/>
      <c r="O160" s="9"/>
      <c r="P160" s="9"/>
      <c r="Q160" s="9"/>
      <c r="R160" s="9"/>
      <c r="S160" s="7"/>
    </row>
    <row r="161" spans="1:19" ht="15" x14ac:dyDescent="0.25">
      <c r="A161" s="24"/>
      <c r="B161" s="29"/>
      <c r="C161" s="29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9"/>
      <c r="O161" s="9"/>
      <c r="P161" s="9"/>
      <c r="Q161" s="9"/>
      <c r="R161" s="9"/>
      <c r="S161" s="7"/>
    </row>
    <row r="162" spans="1:19" ht="15" x14ac:dyDescent="0.25">
      <c r="A162" s="24"/>
      <c r="B162" s="29"/>
      <c r="C162" s="29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9"/>
      <c r="O162" s="9"/>
      <c r="P162" s="9"/>
      <c r="Q162" s="9"/>
      <c r="R162" s="9"/>
      <c r="S162" s="7"/>
    </row>
    <row r="163" spans="1:19" x14ac:dyDescent="0.2">
      <c r="A163" s="24"/>
      <c r="B163" s="7"/>
      <c r="C163" s="7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9"/>
      <c r="O163" s="9"/>
      <c r="P163" s="9"/>
      <c r="Q163" s="9"/>
      <c r="R163" s="9"/>
      <c r="S163" s="7"/>
    </row>
    <row r="164" spans="1:19" x14ac:dyDescent="0.2">
      <c r="A164" s="8"/>
      <c r="B164" s="7"/>
      <c r="C164" s="7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9"/>
      <c r="O164" s="9"/>
      <c r="P164" s="9"/>
      <c r="Q164" s="9"/>
      <c r="R164" s="9"/>
      <c r="S164" s="7"/>
    </row>
    <row r="165" spans="1:19" x14ac:dyDescent="0.2">
      <c r="A165" s="6"/>
      <c r="B165" s="6" t="s">
        <v>152</v>
      </c>
      <c r="C165" s="7"/>
      <c r="D165" s="12"/>
      <c r="E165" s="8"/>
      <c r="F165" s="8"/>
      <c r="G165" s="8"/>
      <c r="H165" s="8"/>
      <c r="I165" s="8"/>
      <c r="J165" s="8"/>
      <c r="K165" s="8"/>
      <c r="L165" s="8"/>
      <c r="M165" s="8"/>
      <c r="N165" s="9" t="s">
        <v>27</v>
      </c>
      <c r="O165" s="9"/>
      <c r="P165" s="9"/>
      <c r="Q165" s="9"/>
      <c r="R165" s="9"/>
      <c r="S165" s="7"/>
    </row>
    <row r="166" spans="1:19" x14ac:dyDescent="0.2">
      <c r="A166" s="8" t="s">
        <v>0</v>
      </c>
      <c r="B166" s="7" t="s">
        <v>1</v>
      </c>
      <c r="C166" s="7" t="s">
        <v>2</v>
      </c>
      <c r="D166" s="8" t="s">
        <v>3</v>
      </c>
      <c r="E166" s="8" t="s">
        <v>4</v>
      </c>
      <c r="F166" s="8" t="s">
        <v>5</v>
      </c>
      <c r="G166" s="8" t="s">
        <v>6</v>
      </c>
      <c r="H166" s="8" t="s">
        <v>7</v>
      </c>
      <c r="I166" s="8" t="s">
        <v>140</v>
      </c>
      <c r="J166" s="8" t="s">
        <v>8</v>
      </c>
      <c r="K166" s="8" t="s">
        <v>9</v>
      </c>
      <c r="L166" s="8" t="s">
        <v>10</v>
      </c>
      <c r="M166" s="8" t="s">
        <v>11</v>
      </c>
      <c r="N166" s="9" t="s">
        <v>12</v>
      </c>
      <c r="O166" s="9" t="s">
        <v>13</v>
      </c>
      <c r="P166" s="9" t="s">
        <v>14</v>
      </c>
      <c r="Q166" s="9" t="s">
        <v>15</v>
      </c>
      <c r="R166" s="9" t="s">
        <v>16</v>
      </c>
      <c r="S166" s="7"/>
    </row>
    <row r="167" spans="1:19" ht="15" x14ac:dyDescent="0.25">
      <c r="A167" s="24" t="s">
        <v>17</v>
      </c>
      <c r="B167" s="29" t="s">
        <v>160</v>
      </c>
      <c r="C167" s="29" t="s">
        <v>174</v>
      </c>
      <c r="D167" s="7"/>
      <c r="E167" s="8"/>
      <c r="F167" s="8"/>
      <c r="G167" s="8">
        <v>3</v>
      </c>
      <c r="H167" s="8"/>
      <c r="I167" s="8"/>
      <c r="J167" s="8"/>
      <c r="K167" s="8">
        <v>1</v>
      </c>
      <c r="L167" s="8"/>
      <c r="M167" s="8">
        <f>SUM(Tabulka17[[#This Row],[V]:[KPČ]])</f>
        <v>4</v>
      </c>
      <c r="N167" s="9">
        <v>6.3067129629629626E-2</v>
      </c>
      <c r="O167" s="9">
        <v>3.6111111111111115E-2</v>
      </c>
      <c r="P167" s="9">
        <f>Tabulka17[[#This Row],[cíl]]-Tabulka17[[#This Row],[start]]</f>
        <v>2.6956018518518511E-2</v>
      </c>
      <c r="Q167" s="9"/>
      <c r="R167" s="9">
        <f>P167+TIME(0,M167,0)-Q167</f>
        <v>2.9733796296296289E-2</v>
      </c>
      <c r="S167" s="7"/>
    </row>
    <row r="168" spans="1:19" ht="15" x14ac:dyDescent="0.25">
      <c r="A168" s="24" t="s">
        <v>19</v>
      </c>
      <c r="B168" s="29" t="s">
        <v>240</v>
      </c>
      <c r="C168" s="29" t="s">
        <v>210</v>
      </c>
      <c r="D168" s="7"/>
      <c r="E168" s="8"/>
      <c r="F168" s="8"/>
      <c r="G168" s="8">
        <v>2</v>
      </c>
      <c r="H168" s="8"/>
      <c r="I168" s="8">
        <v>1</v>
      </c>
      <c r="J168" s="8">
        <v>5</v>
      </c>
      <c r="K168" s="8">
        <v>1</v>
      </c>
      <c r="L168" s="8">
        <v>1</v>
      </c>
      <c r="M168" s="8">
        <f>SUM(Tabulka17[[#This Row],[V]:[KPČ]])</f>
        <v>10</v>
      </c>
      <c r="N168" s="9">
        <v>6.9629629629629639E-2</v>
      </c>
      <c r="O168" s="9">
        <v>4.1666666666666664E-2</v>
      </c>
      <c r="P168" s="9">
        <f>Tabulka17[[#This Row],[cíl]]-Tabulka17[[#This Row],[start]]</f>
        <v>2.7962962962962974E-2</v>
      </c>
      <c r="Q168" s="9">
        <v>1.1574074074074073E-4</v>
      </c>
      <c r="R168" s="9">
        <f>P168+TIME(0,M168,0)-Q168</f>
        <v>3.4791666666666672E-2</v>
      </c>
      <c r="S168" s="7"/>
    </row>
    <row r="169" spans="1:19" ht="15" x14ac:dyDescent="0.25">
      <c r="A169" s="24" t="s">
        <v>20</v>
      </c>
      <c r="B169" s="29" t="s">
        <v>158</v>
      </c>
      <c r="C169" s="29" t="s">
        <v>174</v>
      </c>
      <c r="D169" s="7"/>
      <c r="E169" s="8"/>
      <c r="F169" s="8"/>
      <c r="G169" s="8">
        <v>3</v>
      </c>
      <c r="H169" s="8"/>
      <c r="I169" s="8"/>
      <c r="J169" s="8">
        <v>8</v>
      </c>
      <c r="K169" s="8">
        <v>4</v>
      </c>
      <c r="L169" s="8">
        <v>5</v>
      </c>
      <c r="M169" s="8">
        <f>SUM(Tabulka17[[#This Row],[V]:[KPČ]])</f>
        <v>20</v>
      </c>
      <c r="N169" s="9">
        <v>7.0625000000000007E-2</v>
      </c>
      <c r="O169" s="9">
        <v>4.3750000000000004E-2</v>
      </c>
      <c r="P169" s="9">
        <f>Tabulka17[[#This Row],[cíl]]-Tabulka17[[#This Row],[start]]</f>
        <v>2.6875000000000003E-2</v>
      </c>
      <c r="Q169" s="9">
        <v>6.9444444444444447E-4</v>
      </c>
      <c r="R169" s="9">
        <f>P169+TIME(0,M169,0)-Q169</f>
        <v>4.0069444444444449E-2</v>
      </c>
      <c r="S169" s="7"/>
    </row>
    <row r="170" spans="1:19" ht="15" x14ac:dyDescent="0.25">
      <c r="A170" s="24" t="s">
        <v>21</v>
      </c>
      <c r="B170" t="s">
        <v>207</v>
      </c>
      <c r="C170" s="29" t="s">
        <v>210</v>
      </c>
      <c r="D170" s="7"/>
      <c r="E170" s="8"/>
      <c r="F170" s="8">
        <v>2</v>
      </c>
      <c r="G170" s="8">
        <v>2</v>
      </c>
      <c r="H170" s="8"/>
      <c r="I170" s="8">
        <v>2</v>
      </c>
      <c r="J170" s="8">
        <v>6</v>
      </c>
      <c r="K170" s="8">
        <v>5</v>
      </c>
      <c r="L170" s="8">
        <v>3</v>
      </c>
      <c r="M170" s="8">
        <f>SUM(Tabulka17[[#This Row],[V]:[KPČ]])</f>
        <v>20</v>
      </c>
      <c r="N170" s="9">
        <v>7.3240740740740731E-2</v>
      </c>
      <c r="O170" s="9">
        <v>4.3055555555555562E-2</v>
      </c>
      <c r="P170" s="9">
        <f>Tabulka17[[#This Row],[cíl]]-Tabulka17[[#This Row],[start]]</f>
        <v>3.0185185185185169E-2</v>
      </c>
      <c r="Q170" s="9"/>
      <c r="R170" s="9">
        <f>P170+TIME(0,M170,0)-Q170</f>
        <v>4.4074074074074057E-2</v>
      </c>
      <c r="S170" s="7"/>
    </row>
    <row r="171" spans="1:19" ht="15" x14ac:dyDescent="0.25">
      <c r="A171" s="24" t="s">
        <v>22</v>
      </c>
      <c r="B171" s="29" t="s">
        <v>157</v>
      </c>
      <c r="C171" s="29" t="s">
        <v>174</v>
      </c>
      <c r="D171" s="7"/>
      <c r="E171" s="8">
        <v>1</v>
      </c>
      <c r="F171" s="8">
        <v>2</v>
      </c>
      <c r="G171" s="8">
        <v>3</v>
      </c>
      <c r="H171" s="8"/>
      <c r="I171" s="8">
        <v>2</v>
      </c>
      <c r="J171" s="8">
        <v>14</v>
      </c>
      <c r="K171" s="8">
        <v>3</v>
      </c>
      <c r="L171" s="8">
        <v>2</v>
      </c>
      <c r="M171" s="8">
        <f>SUM(Tabulka17[[#This Row],[V]:[KPČ]])</f>
        <v>27</v>
      </c>
      <c r="N171" s="9">
        <v>3.9722222222222221E-2</v>
      </c>
      <c r="O171" s="9">
        <v>8.3333333333333332E-3</v>
      </c>
      <c r="P171" s="9">
        <f>Tabulka17[[#This Row],[cíl]]-Tabulka17[[#This Row],[start]]</f>
        <v>3.138888888888889E-2</v>
      </c>
      <c r="Q171" s="9"/>
      <c r="R171" s="9">
        <f>P171+TIME(0,M171,0)-Q171</f>
        <v>5.0138888888888886E-2</v>
      </c>
      <c r="S171" s="7"/>
    </row>
    <row r="172" spans="1:19" ht="15" x14ac:dyDescent="0.25">
      <c r="A172" s="24"/>
      <c r="B172" s="29"/>
      <c r="C172" s="29"/>
      <c r="D172" s="7"/>
      <c r="E172" s="8"/>
      <c r="F172" s="8"/>
      <c r="G172" s="8"/>
      <c r="H172" s="8"/>
      <c r="I172" s="8"/>
      <c r="J172" s="8"/>
      <c r="K172" s="8"/>
      <c r="L172" s="8"/>
      <c r="M172" s="8"/>
      <c r="N172" s="9"/>
      <c r="O172" s="9"/>
      <c r="P172" s="9"/>
      <c r="Q172" s="9"/>
      <c r="R172" s="9"/>
      <c r="S172" s="7"/>
    </row>
    <row r="173" spans="1:19" x14ac:dyDescent="0.2">
      <c r="A173" s="24"/>
      <c r="C173" s="7"/>
      <c r="D173" s="7"/>
      <c r="E173" s="8"/>
      <c r="F173" s="8"/>
      <c r="G173" s="8"/>
      <c r="H173" s="8"/>
      <c r="I173" s="8"/>
      <c r="J173" s="8"/>
      <c r="K173" s="8"/>
      <c r="L173" s="8"/>
      <c r="M173" s="8"/>
      <c r="N173" s="9"/>
      <c r="O173" s="9"/>
      <c r="P173" s="9"/>
      <c r="Q173" s="9"/>
      <c r="R173" s="9"/>
      <c r="S173" s="7"/>
    </row>
    <row r="174" spans="1:19" ht="15" x14ac:dyDescent="0.25">
      <c r="A174" s="24"/>
      <c r="C174" s="29"/>
      <c r="D174" s="7"/>
      <c r="E174" s="8"/>
      <c r="F174" s="8"/>
      <c r="G174" s="8"/>
      <c r="H174" s="8"/>
      <c r="I174" s="8"/>
      <c r="J174" s="8"/>
      <c r="K174" s="8"/>
      <c r="L174" s="8"/>
      <c r="M174" s="8"/>
      <c r="N174" s="9"/>
      <c r="O174" s="9"/>
      <c r="P174" s="9"/>
      <c r="Q174" s="9"/>
      <c r="R174" s="9"/>
      <c r="S174" s="7"/>
    </row>
    <row r="175" spans="1:19" ht="15" x14ac:dyDescent="0.25">
      <c r="A175" s="24"/>
      <c r="B175" s="29"/>
      <c r="C175" s="29"/>
      <c r="D175" s="7"/>
      <c r="E175" s="8"/>
      <c r="F175" s="8"/>
      <c r="G175" s="8"/>
      <c r="H175" s="8"/>
      <c r="I175" s="8"/>
      <c r="J175" s="8"/>
      <c r="K175" s="8"/>
      <c r="L175" s="8"/>
      <c r="M175" s="8"/>
      <c r="N175" s="9"/>
      <c r="O175" s="9"/>
      <c r="P175" s="9"/>
      <c r="Q175" s="9"/>
      <c r="R175" s="9"/>
      <c r="S175" s="7"/>
    </row>
    <row r="176" spans="1:19" ht="15" x14ac:dyDescent="0.25">
      <c r="A176" s="24"/>
      <c r="B176" s="29"/>
      <c r="C176" s="29"/>
      <c r="D176" s="7"/>
      <c r="E176" s="8"/>
      <c r="F176" s="8"/>
      <c r="G176" s="8"/>
      <c r="H176" s="8"/>
      <c r="I176" s="8"/>
      <c r="J176" s="8"/>
      <c r="K176" s="8"/>
      <c r="L176" s="8"/>
      <c r="M176" s="8"/>
      <c r="N176" s="9"/>
      <c r="O176" s="9"/>
      <c r="P176" s="9"/>
      <c r="Q176" s="9"/>
      <c r="R176" s="9"/>
      <c r="S176" s="7"/>
    </row>
    <row r="177" spans="1:19" x14ac:dyDescent="0.2">
      <c r="A177" s="24"/>
      <c r="C177" s="7"/>
      <c r="D177" s="7"/>
      <c r="E177" s="8"/>
      <c r="F177" s="8"/>
      <c r="G177" s="8"/>
      <c r="H177" s="8"/>
      <c r="I177" s="8"/>
      <c r="J177" s="8"/>
      <c r="K177" s="8"/>
      <c r="L177" s="8"/>
      <c r="M177" s="8"/>
      <c r="N177" s="9"/>
      <c r="O177" s="9"/>
      <c r="P177" s="9"/>
      <c r="Q177" s="9"/>
      <c r="R177" s="9"/>
      <c r="S177" s="7"/>
    </row>
    <row r="178" spans="1:19" x14ac:dyDescent="0.2">
      <c r="A178" s="8"/>
      <c r="B178" s="7"/>
      <c r="C178" s="7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9"/>
      <c r="O178" s="9"/>
      <c r="P178" s="9"/>
      <c r="Q178" s="9"/>
      <c r="R178" s="9"/>
      <c r="S178" s="7"/>
    </row>
    <row r="179" spans="1:19" x14ac:dyDescent="0.2">
      <c r="A179" s="8"/>
      <c r="B179" s="7"/>
      <c r="C179" s="7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9"/>
      <c r="O179" s="9"/>
      <c r="P179" s="9"/>
      <c r="Q179" s="9"/>
      <c r="R179" s="9"/>
      <c r="S179" s="7"/>
    </row>
    <row r="180" spans="1:19" x14ac:dyDescent="0.2">
      <c r="A180" s="8"/>
      <c r="B180" s="7"/>
      <c r="C180" s="7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9"/>
      <c r="O180" s="9"/>
      <c r="P180" s="9"/>
      <c r="Q180" s="9"/>
      <c r="R180" s="9"/>
      <c r="S180" s="7"/>
    </row>
    <row r="181" spans="1:19" x14ac:dyDescent="0.2">
      <c r="A181" s="8"/>
      <c r="B181" s="7"/>
      <c r="C181" s="7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9"/>
      <c r="O181" s="9"/>
      <c r="P181" s="9"/>
      <c r="Q181" s="9"/>
      <c r="R181" s="9"/>
      <c r="S181" s="7"/>
    </row>
    <row r="182" spans="1:19" x14ac:dyDescent="0.2">
      <c r="A182" s="8"/>
      <c r="B182" s="7"/>
      <c r="C182" s="7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9"/>
      <c r="O182" s="9"/>
      <c r="P182" s="9"/>
      <c r="Q182" s="9"/>
      <c r="R182" s="9"/>
      <c r="S182" s="7"/>
    </row>
    <row r="183" spans="1:19" x14ac:dyDescent="0.2">
      <c r="A183" s="8"/>
      <c r="B183" s="7"/>
      <c r="C183" s="7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9"/>
      <c r="O183" s="9"/>
      <c r="P183" s="9"/>
      <c r="Q183" s="9"/>
      <c r="R183" s="9"/>
      <c r="S183" s="7"/>
    </row>
    <row r="184" spans="1:19" x14ac:dyDescent="0.2">
      <c r="A184" s="8"/>
      <c r="B184" s="7"/>
      <c r="C184" s="7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9"/>
      <c r="O184" s="9"/>
      <c r="P184" s="9"/>
      <c r="Q184" s="9"/>
      <c r="R184" s="9"/>
      <c r="S184" s="7"/>
    </row>
    <row r="185" spans="1:19" x14ac:dyDescent="0.2">
      <c r="A185" s="8"/>
      <c r="B185" s="7"/>
      <c r="C185" s="7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9"/>
      <c r="O185" s="9"/>
      <c r="P185" s="9"/>
      <c r="Q185" s="9"/>
      <c r="R185" s="9"/>
      <c r="S185" s="7"/>
    </row>
    <row r="186" spans="1:19" x14ac:dyDescent="0.2">
      <c r="A186" s="8"/>
      <c r="B186" s="7"/>
      <c r="C186" s="7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9"/>
      <c r="O186" s="9"/>
      <c r="P186" s="9"/>
      <c r="Q186" s="9"/>
      <c r="R186" s="9"/>
      <c r="S186" s="7"/>
    </row>
    <row r="187" spans="1:19" x14ac:dyDescent="0.2">
      <c r="A187" s="8"/>
      <c r="B187" s="7"/>
      <c r="C187" s="7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9"/>
      <c r="O187" s="9"/>
      <c r="P187" s="9"/>
      <c r="Q187" s="9"/>
      <c r="R187" s="9"/>
      <c r="S187" s="7"/>
    </row>
    <row r="188" spans="1:19" x14ac:dyDescent="0.2">
      <c r="A188" s="8"/>
      <c r="B188" s="7"/>
      <c r="C188" s="7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9"/>
      <c r="O188" s="9"/>
      <c r="P188" s="9"/>
      <c r="Q188" s="9"/>
      <c r="R188" s="9"/>
      <c r="S188" s="7"/>
    </row>
    <row r="189" spans="1:19" x14ac:dyDescent="0.2">
      <c r="A189" s="8"/>
      <c r="B189" s="7"/>
      <c r="C189" s="7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9"/>
      <c r="O189" s="9"/>
      <c r="P189" s="9"/>
      <c r="Q189" s="9"/>
      <c r="R189" s="9"/>
      <c r="S189" s="7"/>
    </row>
    <row r="190" spans="1:19" x14ac:dyDescent="0.2">
      <c r="A190" s="8"/>
      <c r="B190" s="7"/>
      <c r="C190" s="7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9"/>
      <c r="O190" s="9"/>
      <c r="P190" s="9"/>
      <c r="Q190" s="9"/>
      <c r="R190" s="9"/>
      <c r="S190" s="7"/>
    </row>
    <row r="191" spans="1:19" x14ac:dyDescent="0.2">
      <c r="A191" s="8"/>
      <c r="B191" s="7"/>
      <c r="C191" s="7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9"/>
      <c r="O191" s="9"/>
      <c r="P191" s="9"/>
      <c r="Q191" s="9"/>
      <c r="R191" s="9"/>
      <c r="S191" s="7"/>
    </row>
    <row r="192" spans="1:19" x14ac:dyDescent="0.2">
      <c r="A192" s="8"/>
      <c r="B192" s="7"/>
      <c r="C192" s="7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9"/>
      <c r="O192" s="9"/>
      <c r="P192" s="9"/>
      <c r="Q192" s="9"/>
      <c r="R192" s="9"/>
      <c r="S192" s="7"/>
    </row>
    <row r="193" spans="1:19" x14ac:dyDescent="0.2">
      <c r="A193" s="8"/>
      <c r="B193" s="7"/>
      <c r="C193" s="7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9"/>
      <c r="O193" s="9"/>
      <c r="P193" s="9"/>
      <c r="Q193" s="9"/>
      <c r="R193" s="9"/>
      <c r="S193" s="7"/>
    </row>
    <row r="194" spans="1:19" x14ac:dyDescent="0.2">
      <c r="A194" s="8"/>
      <c r="B194" s="7"/>
      <c r="C194" s="7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9"/>
      <c r="O194" s="9"/>
      <c r="P194" s="9"/>
      <c r="Q194" s="9"/>
      <c r="R194" s="9"/>
      <c r="S194" s="7"/>
    </row>
    <row r="195" spans="1:19" x14ac:dyDescent="0.2">
      <c r="A195" s="8"/>
      <c r="B195" s="7"/>
      <c r="C195" s="7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9"/>
      <c r="O195" s="9"/>
      <c r="P195" s="9"/>
      <c r="Q195" s="9"/>
      <c r="R195" s="9"/>
      <c r="S195" s="7"/>
    </row>
    <row r="196" spans="1:19" x14ac:dyDescent="0.2">
      <c r="A196" s="8"/>
      <c r="B196" s="7"/>
      <c r="C196" s="7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9"/>
      <c r="O196" s="9"/>
      <c r="P196" s="9"/>
      <c r="Q196" s="9"/>
      <c r="R196" s="9"/>
      <c r="S196" s="7"/>
    </row>
    <row r="197" spans="1:19" x14ac:dyDescent="0.2">
      <c r="A197" s="8"/>
      <c r="B197" s="7"/>
      <c r="C197" s="7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9"/>
      <c r="O197" s="9"/>
      <c r="P197" s="9"/>
      <c r="Q197" s="9"/>
      <c r="R197" s="9"/>
      <c r="S197" s="7"/>
    </row>
    <row r="198" spans="1:19" x14ac:dyDescent="0.2">
      <c r="A198" s="8"/>
      <c r="B198" s="7"/>
      <c r="C198" s="7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9"/>
      <c r="O198" s="9"/>
      <c r="P198" s="9"/>
      <c r="Q198" s="9"/>
      <c r="R198" s="9"/>
      <c r="S198" s="7"/>
    </row>
    <row r="199" spans="1:19" x14ac:dyDescent="0.2">
      <c r="A199" s="8"/>
      <c r="B199" s="7"/>
      <c r="C199" s="7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9"/>
      <c r="O199" s="9"/>
      <c r="P199" s="9"/>
      <c r="Q199" s="9"/>
      <c r="R199" s="9"/>
      <c r="S199" s="7"/>
    </row>
    <row r="200" spans="1:19" x14ac:dyDescent="0.2">
      <c r="A200" s="8"/>
      <c r="B200" s="7"/>
      <c r="C200" s="7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9"/>
      <c r="O200" s="9"/>
      <c r="P200" s="9"/>
      <c r="Q200" s="9"/>
      <c r="R200" s="9"/>
      <c r="S200" s="7"/>
    </row>
    <row r="201" spans="1:19" x14ac:dyDescent="0.2">
      <c r="A201" s="8"/>
      <c r="B201" s="7"/>
      <c r="C201" s="7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9"/>
      <c r="O201" s="9"/>
      <c r="P201" s="9"/>
      <c r="Q201" s="9"/>
      <c r="R201" s="9"/>
      <c r="S201" s="7"/>
    </row>
    <row r="202" spans="1:19" x14ac:dyDescent="0.2">
      <c r="A202" s="8"/>
      <c r="B202" s="7"/>
      <c r="C202" s="7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9"/>
      <c r="O202" s="9"/>
      <c r="P202" s="9"/>
      <c r="Q202" s="9"/>
      <c r="R202" s="9"/>
      <c r="S202" s="7"/>
    </row>
    <row r="203" spans="1:19" x14ac:dyDescent="0.2">
      <c r="A203" s="8"/>
      <c r="B203" s="7"/>
      <c r="C203" s="7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9"/>
      <c r="O203" s="9"/>
      <c r="P203" s="9"/>
      <c r="Q203" s="9"/>
      <c r="R203" s="9"/>
      <c r="S203" s="7"/>
    </row>
    <row r="204" spans="1:19" x14ac:dyDescent="0.2">
      <c r="A204" s="8"/>
      <c r="B204" s="7"/>
      <c r="C204" s="7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9"/>
      <c r="O204" s="9"/>
      <c r="P204" s="9"/>
      <c r="Q204" s="9"/>
      <c r="R204" s="9"/>
      <c r="S204" s="7"/>
    </row>
    <row r="205" spans="1:19" x14ac:dyDescent="0.2">
      <c r="A205" s="8"/>
      <c r="B205" s="7"/>
      <c r="C205" s="7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9"/>
      <c r="O205" s="9"/>
      <c r="P205" s="9"/>
      <c r="Q205" s="9"/>
      <c r="R205" s="9"/>
      <c r="S205" s="7"/>
    </row>
    <row r="206" spans="1:19" x14ac:dyDescent="0.2">
      <c r="A206" s="8"/>
      <c r="B206" s="7"/>
      <c r="C206" s="7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9"/>
      <c r="O206" s="9"/>
      <c r="P206" s="9"/>
      <c r="Q206" s="9"/>
      <c r="R206" s="9"/>
      <c r="S206" s="7"/>
    </row>
    <row r="207" spans="1:19" x14ac:dyDescent="0.2">
      <c r="A207" s="8"/>
      <c r="B207" s="7"/>
      <c r="C207" s="7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9"/>
      <c r="O207" s="9"/>
      <c r="P207" s="9"/>
      <c r="Q207" s="9"/>
      <c r="R207" s="9"/>
      <c r="S207" s="7"/>
    </row>
    <row r="208" spans="1:19" x14ac:dyDescent="0.2">
      <c r="A208" s="8"/>
      <c r="B208" s="7"/>
      <c r="C208" s="7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9"/>
      <c r="O208" s="9"/>
      <c r="P208" s="9"/>
      <c r="Q208" s="9"/>
      <c r="R208" s="9"/>
      <c r="S208" s="7"/>
    </row>
    <row r="209" spans="1:19" x14ac:dyDescent="0.2">
      <c r="A209" s="8"/>
      <c r="B209" s="7"/>
      <c r="C209" s="7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9"/>
      <c r="O209" s="9"/>
      <c r="P209" s="9"/>
      <c r="Q209" s="9"/>
      <c r="R209" s="9"/>
      <c r="S209" s="7"/>
    </row>
    <row r="210" spans="1:19" x14ac:dyDescent="0.2">
      <c r="A210" s="8"/>
      <c r="B210" s="7"/>
      <c r="C210" s="7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9"/>
      <c r="O210" s="9"/>
      <c r="P210" s="9"/>
      <c r="Q210" s="9"/>
      <c r="R210" s="9"/>
      <c r="S210" s="7"/>
    </row>
    <row r="211" spans="1:19" x14ac:dyDescent="0.2">
      <c r="A211" s="8"/>
      <c r="B211" s="7"/>
      <c r="C211" s="7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9"/>
      <c r="O211" s="9"/>
      <c r="P211" s="9"/>
      <c r="Q211" s="9"/>
      <c r="R211" s="9"/>
      <c r="S211" s="7"/>
    </row>
    <row r="212" spans="1:19" x14ac:dyDescent="0.2">
      <c r="A212" s="8"/>
      <c r="B212" s="7"/>
      <c r="C212" s="7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9"/>
      <c r="O212" s="9"/>
      <c r="P212" s="9"/>
      <c r="Q212" s="9"/>
      <c r="R212" s="9"/>
      <c r="S212" s="7"/>
    </row>
    <row r="213" spans="1:19" x14ac:dyDescent="0.2">
      <c r="A213" s="8"/>
      <c r="B213" s="7"/>
      <c r="C213" s="7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9"/>
      <c r="O213" s="9"/>
      <c r="P213" s="9"/>
      <c r="Q213" s="9"/>
      <c r="R213" s="9"/>
      <c r="S213" s="7"/>
    </row>
    <row r="214" spans="1:19" x14ac:dyDescent="0.2">
      <c r="A214" s="8"/>
      <c r="B214" s="7"/>
      <c r="C214" s="7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9"/>
      <c r="O214" s="9"/>
      <c r="P214" s="9"/>
      <c r="Q214" s="9"/>
      <c r="R214" s="9"/>
      <c r="S214" s="7"/>
    </row>
    <row r="215" spans="1:19" x14ac:dyDescent="0.2">
      <c r="A215" s="8"/>
      <c r="B215" s="7"/>
      <c r="C215" s="7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9"/>
      <c r="O215" s="9"/>
      <c r="P215" s="9"/>
      <c r="Q215" s="9"/>
      <c r="R215" s="9"/>
      <c r="S215" s="7"/>
    </row>
    <row r="216" spans="1:19" x14ac:dyDescent="0.2">
      <c r="A216" s="8"/>
      <c r="B216" s="7"/>
      <c r="C216" s="7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9"/>
      <c r="O216" s="9"/>
      <c r="P216" s="9"/>
      <c r="Q216" s="9"/>
      <c r="R216" s="9"/>
      <c r="S216" s="7"/>
    </row>
    <row r="217" spans="1:19" x14ac:dyDescent="0.2">
      <c r="A217" s="8"/>
      <c r="B217" s="7"/>
      <c r="C217" s="7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9"/>
      <c r="O217" s="9"/>
      <c r="P217" s="9"/>
      <c r="Q217" s="9"/>
      <c r="R217" s="9"/>
      <c r="S217" s="7"/>
    </row>
    <row r="218" spans="1:19" x14ac:dyDescent="0.2">
      <c r="A218" s="8"/>
      <c r="B218" s="7"/>
      <c r="C218" s="7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9"/>
      <c r="O218" s="9"/>
      <c r="P218" s="9"/>
      <c r="Q218" s="9"/>
      <c r="R218" s="9"/>
      <c r="S218" s="7"/>
    </row>
    <row r="219" spans="1:19" x14ac:dyDescent="0.2">
      <c r="A219" s="8"/>
      <c r="B219" s="7"/>
      <c r="C219" s="7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9"/>
      <c r="O219" s="9"/>
      <c r="P219" s="9"/>
      <c r="Q219" s="9"/>
      <c r="R219" s="9"/>
      <c r="S219" s="7"/>
    </row>
    <row r="220" spans="1:19" x14ac:dyDescent="0.2">
      <c r="A220" s="8"/>
      <c r="B220" s="7"/>
      <c r="C220" s="7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9"/>
      <c r="O220" s="9"/>
      <c r="P220" s="9"/>
      <c r="Q220" s="9"/>
      <c r="R220" s="9"/>
      <c r="S220" s="7"/>
    </row>
    <row r="221" spans="1:19" x14ac:dyDescent="0.2">
      <c r="A221" s="8"/>
      <c r="B221" s="7"/>
      <c r="C221" s="7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9"/>
      <c r="O221" s="9"/>
      <c r="P221" s="9"/>
      <c r="Q221" s="9"/>
      <c r="R221" s="9"/>
      <c r="S221" s="7"/>
    </row>
    <row r="222" spans="1:19" x14ac:dyDescent="0.2">
      <c r="A222" s="8"/>
      <c r="B222" s="7"/>
      <c r="C222" s="7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9"/>
      <c r="O222" s="9"/>
      <c r="P222" s="9"/>
      <c r="Q222" s="9"/>
      <c r="R222" s="9"/>
      <c r="S222" s="7"/>
    </row>
    <row r="223" spans="1:19" x14ac:dyDescent="0.2">
      <c r="A223" s="8"/>
      <c r="B223" s="7"/>
      <c r="C223" s="7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9"/>
      <c r="O223" s="9"/>
      <c r="P223" s="9"/>
      <c r="Q223" s="9"/>
      <c r="R223" s="9"/>
      <c r="S223" s="7"/>
    </row>
    <row r="224" spans="1:19" x14ac:dyDescent="0.2">
      <c r="A224" s="8"/>
      <c r="B224" s="7"/>
      <c r="C224" s="7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9"/>
      <c r="O224" s="9"/>
      <c r="P224" s="9"/>
      <c r="Q224" s="9"/>
      <c r="R224" s="9"/>
      <c r="S224" s="7"/>
    </row>
    <row r="225" spans="1:19" x14ac:dyDescent="0.2">
      <c r="A225" s="8"/>
      <c r="B225" s="7"/>
      <c r="C225" s="7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9"/>
      <c r="O225" s="9"/>
      <c r="P225" s="9"/>
      <c r="Q225" s="9"/>
      <c r="R225" s="9"/>
      <c r="S225" s="7"/>
    </row>
    <row r="226" spans="1:19" x14ac:dyDescent="0.2">
      <c r="A226" s="8"/>
      <c r="B226" s="7"/>
      <c r="C226" s="7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9"/>
      <c r="O226" s="9"/>
      <c r="P226" s="9"/>
      <c r="Q226" s="9"/>
      <c r="R226" s="9"/>
      <c r="S226" s="7"/>
    </row>
    <row r="227" spans="1:19" x14ac:dyDescent="0.2">
      <c r="A227" s="8"/>
      <c r="B227" s="7"/>
      <c r="C227" s="7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9"/>
      <c r="O227" s="9"/>
      <c r="P227" s="9"/>
      <c r="Q227" s="9"/>
      <c r="R227" s="9"/>
      <c r="S227" s="7"/>
    </row>
    <row r="228" spans="1:19" x14ac:dyDescent="0.2">
      <c r="A228" s="8"/>
      <c r="B228" s="7"/>
      <c r="C228" s="7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9"/>
      <c r="O228" s="9"/>
      <c r="P228" s="9"/>
      <c r="Q228" s="9"/>
      <c r="R228" s="9"/>
      <c r="S228" s="7"/>
    </row>
    <row r="229" spans="1:19" x14ac:dyDescent="0.2">
      <c r="A229" s="8"/>
      <c r="B229" s="7"/>
      <c r="C229" s="7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9"/>
      <c r="O229" s="9"/>
      <c r="P229" s="9"/>
      <c r="Q229" s="9"/>
      <c r="R229" s="9"/>
      <c r="S229" s="7"/>
    </row>
    <row r="230" spans="1:19" x14ac:dyDescent="0.2">
      <c r="A230" s="8"/>
      <c r="B230" s="7"/>
      <c r="C230" s="7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9"/>
      <c r="O230" s="9"/>
      <c r="P230" s="9"/>
      <c r="Q230" s="9"/>
      <c r="R230" s="9"/>
      <c r="S230" s="7"/>
    </row>
    <row r="231" spans="1:19" x14ac:dyDescent="0.2">
      <c r="A231" s="8"/>
      <c r="B231" s="7"/>
      <c r="C231" s="7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9"/>
      <c r="O231" s="9"/>
      <c r="P231" s="9"/>
      <c r="Q231" s="9"/>
      <c r="R231" s="9"/>
      <c r="S231" s="7"/>
    </row>
    <row r="232" spans="1:19" x14ac:dyDescent="0.2">
      <c r="A232" s="8"/>
      <c r="B232" s="7"/>
      <c r="C232" s="7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9"/>
      <c r="O232" s="9"/>
      <c r="P232" s="9"/>
      <c r="Q232" s="9"/>
      <c r="R232" s="9"/>
      <c r="S232" s="7"/>
    </row>
    <row r="233" spans="1:19" x14ac:dyDescent="0.2">
      <c r="A233" s="8"/>
      <c r="B233" s="7"/>
      <c r="C233" s="7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9"/>
      <c r="O233" s="9"/>
      <c r="P233" s="9"/>
      <c r="Q233" s="9"/>
      <c r="R233" s="9"/>
      <c r="S233" s="7"/>
    </row>
    <row r="234" spans="1:19" x14ac:dyDescent="0.2">
      <c r="A234" s="8"/>
      <c r="B234" s="7"/>
      <c r="C234" s="7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9"/>
      <c r="O234" s="9"/>
      <c r="P234" s="9"/>
      <c r="Q234" s="9"/>
      <c r="R234" s="9"/>
      <c r="S234" s="7"/>
    </row>
    <row r="235" spans="1:19" x14ac:dyDescent="0.2">
      <c r="A235" s="8"/>
      <c r="B235" s="7"/>
      <c r="C235" s="7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9"/>
      <c r="O235" s="9"/>
      <c r="P235" s="9"/>
      <c r="Q235" s="9"/>
      <c r="R235" s="9"/>
      <c r="S235" s="7"/>
    </row>
    <row r="236" spans="1:19" x14ac:dyDescent="0.2">
      <c r="A236" s="8"/>
      <c r="B236" s="7"/>
      <c r="C236" s="7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9"/>
      <c r="O236" s="9"/>
      <c r="P236" s="9"/>
      <c r="Q236" s="9"/>
      <c r="R236" s="9"/>
      <c r="S236" s="7"/>
    </row>
    <row r="237" spans="1:19" x14ac:dyDescent="0.2">
      <c r="A237" s="8"/>
      <c r="B237" s="7"/>
      <c r="C237" s="7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9"/>
      <c r="O237" s="9"/>
      <c r="P237" s="9"/>
      <c r="Q237" s="9"/>
      <c r="R237" s="9"/>
      <c r="S237" s="7"/>
    </row>
    <row r="238" spans="1:19" x14ac:dyDescent="0.2">
      <c r="A238" s="8"/>
      <c r="B238" s="7"/>
      <c r="C238" s="7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9"/>
      <c r="O238" s="9"/>
      <c r="P238" s="9"/>
      <c r="Q238" s="9"/>
      <c r="R238" s="9"/>
      <c r="S238" s="7"/>
    </row>
    <row r="239" spans="1:19" x14ac:dyDescent="0.2">
      <c r="A239" s="8"/>
      <c r="B239" s="7"/>
      <c r="C239" s="7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9"/>
      <c r="O239" s="9"/>
      <c r="P239" s="9"/>
      <c r="Q239" s="9"/>
      <c r="R239" s="9"/>
      <c r="S239" s="7"/>
    </row>
    <row r="240" spans="1:19" x14ac:dyDescent="0.2">
      <c r="A240" s="8"/>
      <c r="B240" s="7"/>
      <c r="C240" s="7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9"/>
      <c r="O240" s="9"/>
      <c r="P240" s="9"/>
      <c r="Q240" s="9"/>
      <c r="R240" s="9"/>
      <c r="S240" s="7"/>
    </row>
    <row r="241" spans="1:19" x14ac:dyDescent="0.2">
      <c r="A241" s="8"/>
      <c r="B241" s="7"/>
      <c r="C241" s="7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9"/>
      <c r="O241" s="9"/>
      <c r="P241" s="9"/>
      <c r="Q241" s="9"/>
      <c r="R241" s="9"/>
      <c r="S241" s="7"/>
    </row>
    <row r="242" spans="1:19" x14ac:dyDescent="0.2">
      <c r="A242" s="8"/>
      <c r="B242" s="7"/>
      <c r="C242" s="7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9"/>
      <c r="O242" s="9"/>
      <c r="P242" s="9"/>
      <c r="Q242" s="9"/>
      <c r="R242" s="9"/>
      <c r="S242" s="7"/>
    </row>
    <row r="243" spans="1:19" x14ac:dyDescent="0.2">
      <c r="A243" s="8"/>
      <c r="B243" s="7"/>
      <c r="C243" s="7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9"/>
      <c r="O243" s="9"/>
      <c r="P243" s="9"/>
      <c r="Q243" s="9"/>
      <c r="R243" s="9"/>
      <c r="S243" s="7"/>
    </row>
    <row r="244" spans="1:19" x14ac:dyDescent="0.2">
      <c r="A244" s="8"/>
      <c r="B244" s="7"/>
      <c r="C244" s="7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9"/>
      <c r="O244" s="9"/>
      <c r="P244" s="9"/>
      <c r="Q244" s="9"/>
      <c r="R244" s="9"/>
      <c r="S244" s="7"/>
    </row>
    <row r="245" spans="1:19" x14ac:dyDescent="0.2">
      <c r="A245" s="8"/>
      <c r="B245" s="7"/>
      <c r="C245" s="7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9"/>
      <c r="O245" s="9"/>
      <c r="P245" s="9"/>
      <c r="Q245" s="9"/>
      <c r="R245" s="9"/>
      <c r="S245" s="7"/>
    </row>
    <row r="246" spans="1:19" x14ac:dyDescent="0.2">
      <c r="A246" s="8"/>
      <c r="B246" s="7"/>
      <c r="C246" s="7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9"/>
      <c r="O246" s="9"/>
      <c r="P246" s="9"/>
      <c r="Q246" s="9"/>
      <c r="R246" s="9"/>
      <c r="S246" s="7"/>
    </row>
    <row r="247" spans="1:19" x14ac:dyDescent="0.2">
      <c r="A247" s="8"/>
      <c r="B247" s="7"/>
      <c r="C247" s="7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9"/>
      <c r="O247" s="9"/>
      <c r="P247" s="9"/>
      <c r="Q247" s="9"/>
      <c r="R247" s="9"/>
      <c r="S247" s="7"/>
    </row>
    <row r="248" spans="1:19" x14ac:dyDescent="0.2">
      <c r="A248" s="8"/>
      <c r="B248" s="7"/>
      <c r="C248" s="7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9"/>
      <c r="O248" s="9"/>
      <c r="P248" s="9"/>
      <c r="Q248" s="9"/>
      <c r="R248" s="9"/>
      <c r="S248" s="7"/>
    </row>
    <row r="249" spans="1:19" x14ac:dyDescent="0.2">
      <c r="A249" s="8"/>
      <c r="B249" s="7"/>
      <c r="C249" s="7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9"/>
      <c r="O249" s="9"/>
      <c r="P249" s="9"/>
      <c r="Q249" s="9"/>
      <c r="R249" s="9"/>
      <c r="S249" s="7"/>
    </row>
    <row r="250" spans="1:19" x14ac:dyDescent="0.2">
      <c r="A250" s="8"/>
      <c r="B250" s="7"/>
      <c r="C250" s="7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9"/>
      <c r="O250" s="9"/>
      <c r="P250" s="9"/>
      <c r="Q250" s="9"/>
      <c r="R250" s="9"/>
      <c r="S250" s="7"/>
    </row>
    <row r="251" spans="1:19" x14ac:dyDescent="0.2">
      <c r="A251" s="8"/>
      <c r="B251" s="7"/>
      <c r="C251" s="7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9"/>
      <c r="O251" s="9"/>
      <c r="P251" s="9"/>
      <c r="Q251" s="9"/>
      <c r="R251" s="9"/>
      <c r="S251" s="7"/>
    </row>
    <row r="252" spans="1:19" x14ac:dyDescent="0.2">
      <c r="A252" s="8"/>
      <c r="B252" s="7"/>
      <c r="C252" s="7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9"/>
      <c r="O252" s="9"/>
      <c r="P252" s="9"/>
      <c r="Q252" s="9"/>
      <c r="R252" s="9"/>
      <c r="S252" s="7"/>
    </row>
    <row r="253" spans="1:19" x14ac:dyDescent="0.2">
      <c r="A253" s="8"/>
      <c r="B253" s="7"/>
      <c r="C253" s="7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9"/>
      <c r="O253" s="9"/>
      <c r="P253" s="9"/>
      <c r="Q253" s="9"/>
      <c r="R253" s="9"/>
      <c r="S253" s="7"/>
    </row>
    <row r="254" spans="1:19" x14ac:dyDescent="0.2">
      <c r="A254" s="8"/>
      <c r="B254" s="7"/>
      <c r="C254" s="7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9"/>
      <c r="O254" s="9"/>
      <c r="P254" s="9"/>
      <c r="Q254" s="9"/>
      <c r="R254" s="9"/>
      <c r="S254" s="7"/>
    </row>
    <row r="255" spans="1:19" x14ac:dyDescent="0.2">
      <c r="A255" s="8"/>
      <c r="B255" s="7"/>
      <c r="C255" s="7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9"/>
      <c r="O255" s="9"/>
      <c r="P255" s="9"/>
      <c r="Q255" s="9"/>
      <c r="R255" s="9"/>
      <c r="S255" s="7"/>
    </row>
    <row r="256" spans="1:19" x14ac:dyDescent="0.2">
      <c r="A256" s="8"/>
      <c r="B256" s="7"/>
      <c r="C256" s="7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9"/>
      <c r="O256" s="9"/>
      <c r="P256" s="9"/>
      <c r="Q256" s="9"/>
      <c r="R256" s="9"/>
      <c r="S256" s="7"/>
    </row>
    <row r="257" spans="1:19" x14ac:dyDescent="0.2">
      <c r="A257" s="8"/>
      <c r="B257" s="7"/>
      <c r="C257" s="7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9"/>
      <c r="O257" s="9"/>
      <c r="P257" s="9"/>
      <c r="Q257" s="9"/>
      <c r="R257" s="9"/>
      <c r="S257" s="7"/>
    </row>
    <row r="258" spans="1:19" x14ac:dyDescent="0.2">
      <c r="A258" s="8"/>
      <c r="B258" s="7"/>
      <c r="C258" s="7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9"/>
      <c r="O258" s="9"/>
      <c r="P258" s="9"/>
      <c r="Q258" s="9"/>
      <c r="R258" s="9"/>
      <c r="S258" s="7"/>
    </row>
    <row r="259" spans="1:19" x14ac:dyDescent="0.2">
      <c r="A259" s="8"/>
      <c r="B259" s="7"/>
      <c r="C259" s="7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9"/>
      <c r="O259" s="9"/>
      <c r="P259" s="9"/>
      <c r="Q259" s="9"/>
      <c r="R259" s="9"/>
      <c r="S259" s="7"/>
    </row>
    <row r="260" spans="1:19" x14ac:dyDescent="0.2">
      <c r="A260" s="8"/>
      <c r="B260" s="7"/>
      <c r="C260" s="7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9"/>
      <c r="O260" s="9"/>
      <c r="P260" s="9"/>
      <c r="Q260" s="9"/>
      <c r="R260" s="9"/>
      <c r="S260" s="7"/>
    </row>
    <row r="261" spans="1:19" x14ac:dyDescent="0.2">
      <c r="A261" s="8"/>
      <c r="B261" s="7"/>
      <c r="C261" s="7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9"/>
      <c r="O261" s="9"/>
      <c r="P261" s="9"/>
      <c r="Q261" s="9"/>
      <c r="R261" s="9"/>
      <c r="S261" s="7"/>
    </row>
    <row r="262" spans="1:19" x14ac:dyDescent="0.2">
      <c r="A262" s="8"/>
      <c r="B262" s="7"/>
      <c r="C262" s="7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9"/>
      <c r="O262" s="9"/>
      <c r="P262" s="9"/>
      <c r="Q262" s="9"/>
      <c r="R262" s="9"/>
      <c r="S262" s="7"/>
    </row>
    <row r="263" spans="1:19" x14ac:dyDescent="0.2">
      <c r="A263" s="8"/>
      <c r="B263" s="7"/>
      <c r="C263" s="7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9"/>
      <c r="O263" s="9"/>
      <c r="P263" s="9"/>
      <c r="Q263" s="9"/>
      <c r="R263" s="9"/>
      <c r="S263" s="7"/>
    </row>
    <row r="264" spans="1:19" x14ac:dyDescent="0.2">
      <c r="A264" s="8"/>
      <c r="B264" s="7"/>
      <c r="C264" s="7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9"/>
      <c r="O264" s="9"/>
      <c r="P264" s="9"/>
      <c r="Q264" s="9"/>
      <c r="R264" s="9"/>
      <c r="S264" s="7"/>
    </row>
    <row r="265" spans="1:19" x14ac:dyDescent="0.2">
      <c r="A265" s="8"/>
      <c r="B265" s="7"/>
      <c r="C265" s="7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9"/>
      <c r="O265" s="9"/>
      <c r="P265" s="9"/>
      <c r="Q265" s="9"/>
      <c r="R265" s="9"/>
      <c r="S265" s="7"/>
    </row>
    <row r="266" spans="1:19" x14ac:dyDescent="0.2">
      <c r="A266" s="8"/>
      <c r="B266" s="7"/>
      <c r="C266" s="7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9"/>
      <c r="O266" s="9"/>
      <c r="P266" s="9"/>
      <c r="Q266" s="9"/>
      <c r="R266" s="9"/>
      <c r="S266" s="7"/>
    </row>
    <row r="267" spans="1:19" x14ac:dyDescent="0.2">
      <c r="A267" s="8"/>
      <c r="B267" s="7"/>
      <c r="C267" s="7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9"/>
      <c r="O267" s="9"/>
      <c r="P267" s="9"/>
      <c r="Q267" s="9"/>
      <c r="R267" s="9"/>
      <c r="S267" s="7"/>
    </row>
    <row r="268" spans="1:19" x14ac:dyDescent="0.2">
      <c r="A268" s="8"/>
      <c r="B268" s="7"/>
      <c r="C268" s="7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9"/>
      <c r="O268" s="9"/>
      <c r="P268" s="9"/>
      <c r="Q268" s="9"/>
      <c r="R268" s="9"/>
      <c r="S268" s="7"/>
    </row>
    <row r="269" spans="1:19" x14ac:dyDescent="0.2">
      <c r="A269" s="8"/>
      <c r="B269" s="7"/>
      <c r="C269" s="7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9"/>
      <c r="O269" s="9"/>
      <c r="P269" s="9"/>
      <c r="Q269" s="9"/>
      <c r="R269" s="9"/>
      <c r="S269" s="7"/>
    </row>
    <row r="270" spans="1:19" x14ac:dyDescent="0.2">
      <c r="A270" s="8"/>
      <c r="B270" s="7"/>
      <c r="C270" s="7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9"/>
      <c r="O270" s="9"/>
      <c r="P270" s="9"/>
      <c r="Q270" s="9"/>
      <c r="R270" s="9"/>
      <c r="S270" s="7"/>
    </row>
    <row r="271" spans="1:19" x14ac:dyDescent="0.2">
      <c r="A271" s="8"/>
      <c r="B271" s="7"/>
      <c r="C271" s="7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9"/>
      <c r="O271" s="9"/>
      <c r="P271" s="9"/>
      <c r="Q271" s="9"/>
      <c r="R271" s="9"/>
      <c r="S271" s="7"/>
    </row>
    <row r="272" spans="1:19" x14ac:dyDescent="0.2">
      <c r="A272" s="8"/>
      <c r="B272" s="7"/>
      <c r="C272" s="7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9"/>
      <c r="O272" s="9"/>
      <c r="P272" s="9"/>
      <c r="Q272" s="9"/>
      <c r="R272" s="9"/>
      <c r="S272" s="7"/>
    </row>
    <row r="273" spans="1:19" x14ac:dyDescent="0.2">
      <c r="A273" s="8"/>
      <c r="B273" s="7"/>
      <c r="C273" s="7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9"/>
      <c r="O273" s="9"/>
      <c r="P273" s="9"/>
      <c r="Q273" s="9"/>
      <c r="R273" s="9"/>
      <c r="S273" s="7"/>
    </row>
    <row r="274" spans="1:19" x14ac:dyDescent="0.2">
      <c r="A274" s="8"/>
      <c r="B274" s="7"/>
      <c r="C274" s="7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9"/>
      <c r="O274" s="9"/>
      <c r="P274" s="9"/>
      <c r="Q274" s="9"/>
      <c r="R274" s="9"/>
      <c r="S274" s="7"/>
    </row>
    <row r="275" spans="1:19" x14ac:dyDescent="0.2">
      <c r="A275" s="8"/>
      <c r="B275" s="7"/>
      <c r="C275" s="7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9"/>
      <c r="O275" s="9"/>
      <c r="P275" s="9"/>
      <c r="Q275" s="9"/>
      <c r="R275" s="9"/>
      <c r="S275" s="7"/>
    </row>
    <row r="276" spans="1:19" x14ac:dyDescent="0.2">
      <c r="A276" s="8"/>
      <c r="B276" s="7"/>
      <c r="C276" s="7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9"/>
      <c r="O276" s="9"/>
      <c r="P276" s="9"/>
      <c r="Q276" s="9"/>
      <c r="R276" s="9"/>
      <c r="S276" s="7"/>
    </row>
    <row r="277" spans="1:19" x14ac:dyDescent="0.2">
      <c r="A277" s="8"/>
      <c r="B277" s="7"/>
      <c r="C277" s="7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9"/>
      <c r="O277" s="9"/>
      <c r="P277" s="9"/>
      <c r="Q277" s="9"/>
      <c r="R277" s="9"/>
      <c r="S277" s="7"/>
    </row>
    <row r="278" spans="1:19" x14ac:dyDescent="0.2">
      <c r="A278" s="8"/>
      <c r="B278" s="7"/>
      <c r="C278" s="7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9"/>
      <c r="O278" s="9"/>
      <c r="P278" s="9"/>
      <c r="Q278" s="9"/>
      <c r="R278" s="9"/>
      <c r="S278" s="7"/>
    </row>
    <row r="279" spans="1:19" x14ac:dyDescent="0.2">
      <c r="A279" s="8"/>
      <c r="B279" s="7"/>
      <c r="C279" s="7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9"/>
      <c r="O279" s="9"/>
      <c r="P279" s="9"/>
      <c r="Q279" s="9"/>
      <c r="R279" s="9"/>
      <c r="S279" s="7"/>
    </row>
    <row r="280" spans="1:19" x14ac:dyDescent="0.2">
      <c r="A280" s="8"/>
      <c r="B280" s="7"/>
      <c r="C280" s="7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9"/>
      <c r="O280" s="9"/>
      <c r="P280" s="9"/>
      <c r="Q280" s="9"/>
      <c r="R280" s="9"/>
      <c r="S280" s="7"/>
    </row>
    <row r="281" spans="1:19" x14ac:dyDescent="0.2">
      <c r="A281" s="8"/>
      <c r="B281" s="7"/>
      <c r="C281" s="7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9"/>
      <c r="O281" s="9"/>
      <c r="P281" s="9"/>
      <c r="Q281" s="9"/>
      <c r="R281" s="9"/>
      <c r="S281" s="7"/>
    </row>
    <row r="282" spans="1:19" x14ac:dyDescent="0.2">
      <c r="A282" s="8"/>
      <c r="B282" s="7"/>
      <c r="C282" s="7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9"/>
      <c r="O282" s="9"/>
      <c r="P282" s="9"/>
      <c r="Q282" s="9"/>
      <c r="R282" s="9"/>
      <c r="S282" s="7"/>
    </row>
    <row r="283" spans="1:19" x14ac:dyDescent="0.2">
      <c r="A283" s="8"/>
      <c r="B283" s="7"/>
      <c r="C283" s="7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9"/>
      <c r="O283" s="9"/>
      <c r="P283" s="9"/>
      <c r="Q283" s="9"/>
      <c r="R283" s="9"/>
    </row>
    <row r="284" spans="1:19" x14ac:dyDescent="0.2">
      <c r="B284" s="7"/>
      <c r="C284" s="7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9"/>
      <c r="O284" s="9"/>
      <c r="P284" s="9"/>
      <c r="Q284" s="9"/>
      <c r="R284" s="9"/>
    </row>
    <row r="285" spans="1:19" x14ac:dyDescent="0.2">
      <c r="B285" s="7"/>
      <c r="C285" s="7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9"/>
      <c r="O285" s="9"/>
      <c r="P285" s="9"/>
      <c r="Q285" s="9"/>
      <c r="R285" s="9"/>
    </row>
  </sheetData>
  <sheetProtection selectLockedCells="1" selectUnlockedCells="1"/>
  <phoneticPr fontId="15" type="noConversion"/>
  <pageMargins left="0.39374999999999999" right="0.39374999999999999" top="0.59027777777777779" bottom="0.59027777777777779" header="0.51180555555555551" footer="0.51180555555555551"/>
  <pageSetup paperSize="9" scale="78" firstPageNumber="0" orientation="landscape" verticalDpi="300" r:id="rId1"/>
  <headerFooter alignWithMargins="0"/>
  <rowBreaks count="1" manualBreakCount="1">
    <brk id="124" max="16383" man="1"/>
  </rowBreaks>
  <tableParts count="15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93018-B6BA-4BB3-B409-363A56D38F5A}">
  <dimension ref="A2:C2"/>
  <sheetViews>
    <sheetView workbookViewId="0">
      <selection activeCell="E54" sqref="E54"/>
    </sheetView>
  </sheetViews>
  <sheetFormatPr defaultRowHeight="12.75" x14ac:dyDescent="0.2"/>
  <sheetData>
    <row r="2" spans="1:3" ht="15" x14ac:dyDescent="0.25">
      <c r="A2" s="31" t="s">
        <v>194</v>
      </c>
      <c r="B2" s="31" t="s">
        <v>195</v>
      </c>
      <c r="C2" s="31" t="s">
        <v>196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92"/>
  <sheetViews>
    <sheetView topLeftCell="A40" workbookViewId="0">
      <selection activeCell="M49" sqref="M49"/>
    </sheetView>
  </sheetViews>
  <sheetFormatPr defaultRowHeight="12.75" x14ac:dyDescent="0.2"/>
  <cols>
    <col min="1" max="1" width="47.28515625" bestFit="1" customWidth="1"/>
    <col min="2" max="2" width="19.140625" bestFit="1" customWidth="1"/>
    <col min="5" max="5" width="14.85546875" bestFit="1" customWidth="1"/>
  </cols>
  <sheetData>
    <row r="1" spans="1:5" x14ac:dyDescent="0.2">
      <c r="A1" t="s">
        <v>115</v>
      </c>
    </row>
    <row r="2" spans="1:5" ht="18.75" x14ac:dyDescent="0.3">
      <c r="A2" s="13" t="s">
        <v>28</v>
      </c>
    </row>
    <row r="3" spans="1:5" ht="19.5" thickBot="1" x14ac:dyDescent="0.35">
      <c r="A3" s="13"/>
      <c r="B3" t="s">
        <v>116</v>
      </c>
    </row>
    <row r="4" spans="1:5" ht="39" thickBot="1" x14ac:dyDescent="0.25">
      <c r="B4" s="14" t="s">
        <v>29</v>
      </c>
      <c r="C4" s="14" t="s">
        <v>30</v>
      </c>
      <c r="D4" s="14" t="s">
        <v>31</v>
      </c>
      <c r="E4" s="14" t="s">
        <v>32</v>
      </c>
    </row>
    <row r="5" spans="1:5" ht="13.5" thickBot="1" x14ac:dyDescent="0.25">
      <c r="B5" s="14" t="s">
        <v>33</v>
      </c>
      <c r="C5" s="14" t="s">
        <v>30</v>
      </c>
      <c r="D5" s="15">
        <v>2007</v>
      </c>
      <c r="E5" s="16" t="s">
        <v>34</v>
      </c>
    </row>
    <row r="6" spans="1:5" ht="13.5" thickBot="1" x14ac:dyDescent="0.25">
      <c r="B6" s="14" t="s">
        <v>35</v>
      </c>
      <c r="C6" s="14" t="s">
        <v>30</v>
      </c>
      <c r="D6" s="15">
        <v>2006</v>
      </c>
      <c r="E6" s="16" t="s">
        <v>34</v>
      </c>
    </row>
    <row r="7" spans="1:5" ht="13.5" thickBot="1" x14ac:dyDescent="0.25">
      <c r="B7" s="14" t="s">
        <v>36</v>
      </c>
      <c r="C7" s="14" t="s">
        <v>30</v>
      </c>
      <c r="D7" s="15">
        <v>2010</v>
      </c>
      <c r="E7" s="16" t="s">
        <v>37</v>
      </c>
    </row>
    <row r="8" spans="1:5" ht="13.5" thickBot="1" x14ac:dyDescent="0.25">
      <c r="B8" s="14" t="s">
        <v>38</v>
      </c>
      <c r="C8" s="14" t="s">
        <v>30</v>
      </c>
      <c r="D8" s="15">
        <v>2012</v>
      </c>
      <c r="E8" s="16" t="s">
        <v>39</v>
      </c>
    </row>
    <row r="9" spans="1:5" ht="13.5" thickBot="1" x14ac:dyDescent="0.25">
      <c r="B9" s="14" t="s">
        <v>40</v>
      </c>
      <c r="C9" s="14" t="s">
        <v>30</v>
      </c>
      <c r="D9" s="15">
        <v>2014</v>
      </c>
      <c r="E9" s="16" t="s">
        <v>41</v>
      </c>
    </row>
    <row r="10" spans="1:5" ht="13.5" thickBot="1" x14ac:dyDescent="0.25">
      <c r="B10" s="14" t="s">
        <v>42</v>
      </c>
      <c r="C10" s="14" t="s">
        <v>30</v>
      </c>
      <c r="D10" s="15">
        <v>2013</v>
      </c>
      <c r="E10" s="16" t="s">
        <v>41</v>
      </c>
    </row>
    <row r="11" spans="1:5" ht="13.5" thickBot="1" x14ac:dyDescent="0.25">
      <c r="B11" s="14" t="s">
        <v>43</v>
      </c>
      <c r="C11" s="14" t="s">
        <v>30</v>
      </c>
      <c r="D11" s="15">
        <v>2013</v>
      </c>
      <c r="E11" s="16" t="s">
        <v>39</v>
      </c>
    </row>
    <row r="12" spans="1:5" ht="13.5" thickBot="1" x14ac:dyDescent="0.25">
      <c r="B12" s="14"/>
      <c r="C12" s="14"/>
      <c r="D12" s="15"/>
      <c r="E12" s="14"/>
    </row>
    <row r="13" spans="1:5" ht="13.5" thickBot="1" x14ac:dyDescent="0.25">
      <c r="B13" s="14" t="s">
        <v>44</v>
      </c>
      <c r="C13" s="14" t="s">
        <v>30</v>
      </c>
      <c r="D13" s="15">
        <v>2009</v>
      </c>
      <c r="E13" s="16" t="s">
        <v>23</v>
      </c>
    </row>
    <row r="14" spans="1:5" ht="13.5" thickBot="1" x14ac:dyDescent="0.25">
      <c r="B14" s="14" t="s">
        <v>45</v>
      </c>
      <c r="C14" s="14" t="s">
        <v>30</v>
      </c>
      <c r="D14" s="15">
        <v>2009</v>
      </c>
      <c r="E14" s="16" t="s">
        <v>23</v>
      </c>
    </row>
    <row r="15" spans="1:5" ht="13.5" thickBot="1" x14ac:dyDescent="0.25">
      <c r="B15" s="14" t="s">
        <v>46</v>
      </c>
      <c r="C15" s="14"/>
      <c r="D15" s="14"/>
      <c r="E15" s="14" t="s">
        <v>25</v>
      </c>
    </row>
    <row r="17" spans="2:5" x14ac:dyDescent="0.2">
      <c r="B17" s="22" t="s">
        <v>114</v>
      </c>
    </row>
    <row r="18" spans="2:5" ht="15.75" x14ac:dyDescent="0.2">
      <c r="B18" s="17" t="s">
        <v>47</v>
      </c>
    </row>
    <row r="19" spans="2:5" ht="15.75" x14ac:dyDescent="0.2">
      <c r="B19" s="18" t="s">
        <v>48</v>
      </c>
      <c r="D19" s="18">
        <v>12</v>
      </c>
    </row>
    <row r="21" spans="2:5" ht="15.75" x14ac:dyDescent="0.2">
      <c r="B21" s="17" t="s">
        <v>49</v>
      </c>
    </row>
    <row r="22" spans="2:5" ht="15.75" x14ac:dyDescent="0.2">
      <c r="B22" s="18" t="s">
        <v>50</v>
      </c>
      <c r="E22" s="18">
        <v>12</v>
      </c>
    </row>
    <row r="23" spans="2:5" ht="15.75" x14ac:dyDescent="0.2">
      <c r="B23" s="18" t="s">
        <v>51</v>
      </c>
      <c r="D23" s="18">
        <v>12</v>
      </c>
    </row>
    <row r="25" spans="2:5" ht="15.75" x14ac:dyDescent="0.2">
      <c r="B25" s="18"/>
    </row>
    <row r="26" spans="2:5" ht="15.75" x14ac:dyDescent="0.2">
      <c r="B26" s="17" t="s">
        <v>52</v>
      </c>
    </row>
    <row r="27" spans="2:5" ht="15.75" x14ac:dyDescent="0.2">
      <c r="B27" s="18" t="s">
        <v>53</v>
      </c>
      <c r="E27" s="18">
        <v>7</v>
      </c>
    </row>
    <row r="28" spans="2:5" ht="15.75" x14ac:dyDescent="0.2">
      <c r="B28" s="18" t="s">
        <v>54</v>
      </c>
      <c r="D28" s="18">
        <v>6</v>
      </c>
    </row>
    <row r="29" spans="2:5" ht="15.75" x14ac:dyDescent="0.2">
      <c r="B29" s="18"/>
    </row>
    <row r="30" spans="2:5" ht="15.75" x14ac:dyDescent="0.2">
      <c r="B30" s="17" t="s">
        <v>55</v>
      </c>
    </row>
    <row r="31" spans="2:5" ht="15.75" x14ac:dyDescent="0.2">
      <c r="B31" s="18" t="s">
        <v>56</v>
      </c>
      <c r="D31" s="18">
        <v>3</v>
      </c>
    </row>
    <row r="32" spans="2:5" ht="15.75" x14ac:dyDescent="0.2">
      <c r="B32" s="18"/>
    </row>
    <row r="33" spans="1:13" ht="15.75" x14ac:dyDescent="0.2">
      <c r="B33" s="17" t="s">
        <v>57</v>
      </c>
    </row>
    <row r="34" spans="1:13" ht="15.75" x14ac:dyDescent="0.2">
      <c r="B34" s="18" t="s">
        <v>58</v>
      </c>
      <c r="D34" s="18">
        <v>78</v>
      </c>
    </row>
    <row r="35" spans="1:13" ht="15.75" x14ac:dyDescent="0.2">
      <c r="B35" s="18"/>
    </row>
    <row r="36" spans="1:13" ht="15.75" x14ac:dyDescent="0.2">
      <c r="B36" s="17" t="s">
        <v>59</v>
      </c>
    </row>
    <row r="37" spans="1:13" ht="15.75" x14ac:dyDescent="0.25">
      <c r="B37" s="19" t="s">
        <v>60</v>
      </c>
      <c r="E37" s="19">
        <v>66</v>
      </c>
    </row>
    <row r="39" spans="1:13" ht="15" x14ac:dyDescent="0.2">
      <c r="A39" s="20" t="s">
        <v>61</v>
      </c>
    </row>
    <row r="40" spans="1:13" x14ac:dyDescent="0.2">
      <c r="A40" t="s">
        <v>118</v>
      </c>
    </row>
    <row r="41" spans="1:13" x14ac:dyDescent="0.2">
      <c r="A41" t="s">
        <v>119</v>
      </c>
    </row>
    <row r="42" spans="1:13" x14ac:dyDescent="0.2">
      <c r="A42" t="s">
        <v>120</v>
      </c>
    </row>
    <row r="43" spans="1:13" x14ac:dyDescent="0.2">
      <c r="B43" t="s">
        <v>117</v>
      </c>
    </row>
    <row r="44" spans="1:13" ht="30.75" thickBot="1" x14ac:dyDescent="0.25">
      <c r="B44" s="21" t="s">
        <v>62</v>
      </c>
      <c r="C44" s="21" t="s">
        <v>63</v>
      </c>
      <c r="F44" s="21">
        <v>2012</v>
      </c>
      <c r="M44" s="25" t="s">
        <v>26</v>
      </c>
    </row>
    <row r="45" spans="1:13" ht="16.5" thickTop="1" thickBot="1" x14ac:dyDescent="0.25">
      <c r="E45" s="21" t="s">
        <v>64</v>
      </c>
      <c r="H45" s="21">
        <v>2013</v>
      </c>
      <c r="M45" s="25" t="s">
        <v>134</v>
      </c>
    </row>
    <row r="46" spans="1:13" ht="16.5" thickTop="1" thickBot="1" x14ac:dyDescent="0.25">
      <c r="E46" s="21" t="s">
        <v>65</v>
      </c>
      <c r="H46" s="21">
        <v>2014</v>
      </c>
      <c r="M46" s="25" t="s">
        <v>135</v>
      </c>
    </row>
    <row r="47" spans="1:13" ht="16.5" thickTop="1" thickBot="1" x14ac:dyDescent="0.25">
      <c r="E47" s="21" t="s">
        <v>66</v>
      </c>
      <c r="H47" s="21">
        <v>2014</v>
      </c>
      <c r="M47" s="25" t="s">
        <v>23</v>
      </c>
    </row>
    <row r="48" spans="1:13" ht="16.5" thickTop="1" thickBot="1" x14ac:dyDescent="0.25">
      <c r="B48" s="21"/>
      <c r="M48" s="25" t="s">
        <v>136</v>
      </c>
    </row>
    <row r="49" spans="2:13" ht="31.5" thickTop="1" thickBot="1" x14ac:dyDescent="0.25">
      <c r="B49" s="21" t="s">
        <v>67</v>
      </c>
      <c r="C49" s="21" t="s">
        <v>68</v>
      </c>
      <c r="F49" s="21">
        <v>2014</v>
      </c>
      <c r="M49" s="25" t="s">
        <v>25</v>
      </c>
    </row>
    <row r="50" spans="2:13" ht="31.5" thickTop="1" thickBot="1" x14ac:dyDescent="0.25">
      <c r="E50" s="21" t="s">
        <v>69</v>
      </c>
      <c r="G50" s="21">
        <v>2015</v>
      </c>
      <c r="M50" s="25" t="s">
        <v>137</v>
      </c>
    </row>
    <row r="51" spans="2:13" ht="31.5" thickTop="1" thickBot="1" x14ac:dyDescent="0.25">
      <c r="E51" s="21" t="s">
        <v>70</v>
      </c>
      <c r="G51" s="21">
        <v>2014</v>
      </c>
      <c r="M51" s="25" t="s">
        <v>41</v>
      </c>
    </row>
    <row r="52" spans="2:13" ht="16.5" thickTop="1" thickBot="1" x14ac:dyDescent="0.25">
      <c r="E52" s="21" t="s">
        <v>71</v>
      </c>
      <c r="H52" s="21">
        <v>2013</v>
      </c>
      <c r="M52" s="25" t="s">
        <v>138</v>
      </c>
    </row>
    <row r="53" spans="2:13" ht="16.5" thickTop="1" thickBot="1" x14ac:dyDescent="0.25">
      <c r="E53" s="21" t="s">
        <v>72</v>
      </c>
      <c r="H53" s="21">
        <v>2014</v>
      </c>
      <c r="M53" s="25" t="s">
        <v>139</v>
      </c>
    </row>
    <row r="54" spans="2:13" ht="30.75" thickTop="1" x14ac:dyDescent="0.2">
      <c r="E54" s="21" t="s">
        <v>73</v>
      </c>
      <c r="G54" s="21">
        <v>2012</v>
      </c>
    </row>
    <row r="55" spans="2:13" ht="15" x14ac:dyDescent="0.2">
      <c r="E55" s="21" t="s">
        <v>74</v>
      </c>
      <c r="H55" s="21">
        <v>2013</v>
      </c>
    </row>
    <row r="56" spans="2:13" ht="30" x14ac:dyDescent="0.2">
      <c r="E56" s="21" t="s">
        <v>75</v>
      </c>
      <c r="G56" s="21">
        <v>2014</v>
      </c>
    </row>
    <row r="57" spans="2:13" ht="15" x14ac:dyDescent="0.2">
      <c r="B57" s="21"/>
    </row>
    <row r="58" spans="2:13" ht="30" x14ac:dyDescent="0.2">
      <c r="B58" s="21" t="s">
        <v>76</v>
      </c>
      <c r="D58" s="21" t="s">
        <v>77</v>
      </c>
      <c r="G58" s="21">
        <v>2010</v>
      </c>
    </row>
    <row r="59" spans="2:13" ht="15" x14ac:dyDescent="0.2">
      <c r="E59" s="21" t="s">
        <v>78</v>
      </c>
      <c r="H59" s="21">
        <v>2011</v>
      </c>
    </row>
    <row r="60" spans="2:13" ht="15" x14ac:dyDescent="0.2">
      <c r="B60" s="21"/>
    </row>
    <row r="61" spans="2:13" ht="30" x14ac:dyDescent="0.2">
      <c r="B61" s="21" t="s">
        <v>79</v>
      </c>
      <c r="C61" s="21" t="s">
        <v>80</v>
      </c>
      <c r="E61" s="21">
        <v>2011</v>
      </c>
    </row>
    <row r="62" spans="2:13" ht="15" x14ac:dyDescent="0.2">
      <c r="B62" s="21"/>
    </row>
    <row r="63" spans="2:13" ht="30" x14ac:dyDescent="0.2">
      <c r="B63" s="21" t="s">
        <v>81</v>
      </c>
      <c r="D63" s="21" t="s">
        <v>82</v>
      </c>
      <c r="G63" s="21">
        <v>2009</v>
      </c>
    </row>
    <row r="64" spans="2:13" ht="30" x14ac:dyDescent="0.2">
      <c r="E64" s="21" t="s">
        <v>83</v>
      </c>
      <c r="G64" s="21">
        <v>2008</v>
      </c>
    </row>
    <row r="65" spans="2:8" ht="15" x14ac:dyDescent="0.2">
      <c r="E65" s="21" t="s">
        <v>84</v>
      </c>
      <c r="H65" s="21">
        <v>2008</v>
      </c>
    </row>
    <row r="66" spans="2:8" ht="15" x14ac:dyDescent="0.2">
      <c r="B66" s="21"/>
    </row>
    <row r="67" spans="2:8" ht="45" x14ac:dyDescent="0.2">
      <c r="B67" s="21" t="s">
        <v>85</v>
      </c>
      <c r="D67" s="21" t="s">
        <v>86</v>
      </c>
      <c r="F67" s="21">
        <v>2009</v>
      </c>
    </row>
    <row r="68" spans="2:8" ht="15" x14ac:dyDescent="0.2">
      <c r="E68" s="21" t="s">
        <v>87</v>
      </c>
      <c r="H68" s="21">
        <v>2009</v>
      </c>
    </row>
    <row r="69" spans="2:8" ht="30" x14ac:dyDescent="0.2">
      <c r="B69" s="21" t="s">
        <v>88</v>
      </c>
      <c r="C69" s="21" t="s">
        <v>89</v>
      </c>
      <c r="F69" s="21">
        <v>2007</v>
      </c>
    </row>
    <row r="70" spans="2:8" ht="15" x14ac:dyDescent="0.2">
      <c r="B70" s="21"/>
    </row>
    <row r="71" spans="2:8" ht="90" x14ac:dyDescent="0.2">
      <c r="B71" s="21" t="s">
        <v>90</v>
      </c>
      <c r="D71" s="21" t="s">
        <v>91</v>
      </c>
      <c r="G71" s="21" t="s">
        <v>92</v>
      </c>
    </row>
    <row r="72" spans="2:8" ht="15" x14ac:dyDescent="0.2">
      <c r="E72" s="21" t="s">
        <v>93</v>
      </c>
      <c r="H72" s="21">
        <v>1999</v>
      </c>
    </row>
    <row r="73" spans="2:8" ht="15" x14ac:dyDescent="0.2">
      <c r="E73" s="21" t="s">
        <v>94</v>
      </c>
      <c r="H73" s="21">
        <v>2003</v>
      </c>
    </row>
    <row r="74" spans="2:8" ht="15" x14ac:dyDescent="0.2">
      <c r="E74" s="21" t="s">
        <v>95</v>
      </c>
      <c r="H74" s="21">
        <v>2002</v>
      </c>
    </row>
    <row r="75" spans="2:8" ht="30" x14ac:dyDescent="0.2">
      <c r="E75" s="21" t="s">
        <v>96</v>
      </c>
      <c r="G75" s="21">
        <v>2003</v>
      </c>
    </row>
    <row r="76" spans="2:8" ht="15" x14ac:dyDescent="0.2">
      <c r="B76" s="21"/>
    </row>
    <row r="77" spans="2:8" ht="45" x14ac:dyDescent="0.2">
      <c r="B77" s="21" t="s">
        <v>97</v>
      </c>
      <c r="D77" s="21" t="s">
        <v>98</v>
      </c>
      <c r="F77" s="21">
        <v>2003</v>
      </c>
    </row>
    <row r="78" spans="2:8" ht="30" x14ac:dyDescent="0.2">
      <c r="E78" s="21" t="s">
        <v>99</v>
      </c>
      <c r="G78" s="21">
        <v>2002</v>
      </c>
    </row>
    <row r="79" spans="2:8" ht="30" x14ac:dyDescent="0.2">
      <c r="E79" s="21" t="s">
        <v>100</v>
      </c>
      <c r="G79" s="21">
        <v>1988</v>
      </c>
    </row>
    <row r="80" spans="2:8" ht="30" x14ac:dyDescent="0.2">
      <c r="E80" s="21" t="s">
        <v>101</v>
      </c>
      <c r="G80" s="21">
        <v>1993</v>
      </c>
    </row>
    <row r="81" spans="2:8" ht="15" x14ac:dyDescent="0.2">
      <c r="E81" s="21" t="s">
        <v>102</v>
      </c>
      <c r="H81" s="21">
        <v>1998</v>
      </c>
    </row>
    <row r="82" spans="2:8" ht="15" x14ac:dyDescent="0.2">
      <c r="E82" s="21" t="s">
        <v>103</v>
      </c>
      <c r="H82" s="21">
        <v>2003</v>
      </c>
    </row>
    <row r="83" spans="2:8" ht="15" x14ac:dyDescent="0.2">
      <c r="B83" s="21"/>
    </row>
    <row r="84" spans="2:8" ht="15" x14ac:dyDescent="0.2">
      <c r="B84" s="21" t="s">
        <v>104</v>
      </c>
      <c r="D84" s="21" t="s">
        <v>105</v>
      </c>
      <c r="G84" s="21">
        <v>1971</v>
      </c>
    </row>
    <row r="85" spans="2:8" ht="15" x14ac:dyDescent="0.2">
      <c r="E85" s="21" t="s">
        <v>106</v>
      </c>
      <c r="H85" s="21">
        <v>1982</v>
      </c>
    </row>
    <row r="86" spans="2:8" ht="15" x14ac:dyDescent="0.2">
      <c r="E86" s="21" t="s">
        <v>107</v>
      </c>
      <c r="H86" s="21">
        <v>1966</v>
      </c>
    </row>
    <row r="87" spans="2:8" ht="30" x14ac:dyDescent="0.2">
      <c r="E87" s="21" t="s">
        <v>108</v>
      </c>
      <c r="G87" s="21">
        <v>1961</v>
      </c>
    </row>
    <row r="88" spans="2:8" ht="15" x14ac:dyDescent="0.2">
      <c r="E88" s="21" t="s">
        <v>109</v>
      </c>
      <c r="H88" s="21">
        <v>1978</v>
      </c>
    </row>
    <row r="89" spans="2:8" ht="15" x14ac:dyDescent="0.2">
      <c r="B89" s="21"/>
    </row>
    <row r="90" spans="2:8" ht="30" x14ac:dyDescent="0.2">
      <c r="B90" s="21" t="s">
        <v>110</v>
      </c>
      <c r="E90" s="21" t="s">
        <v>111</v>
      </c>
      <c r="G90" s="21">
        <v>1985</v>
      </c>
    </row>
    <row r="91" spans="2:8" ht="30" x14ac:dyDescent="0.2">
      <c r="E91" s="21" t="s">
        <v>112</v>
      </c>
      <c r="G91" s="21">
        <v>1965</v>
      </c>
    </row>
    <row r="92" spans="2:8" ht="15" x14ac:dyDescent="0.2">
      <c r="E92" s="21" t="s">
        <v>113</v>
      </c>
      <c r="H92" s="21">
        <v>1985</v>
      </c>
    </row>
  </sheetData>
  <conditionalFormatting sqref="M44">
    <cfRule type="cellIs" dxfId="59" priority="40" operator="equal">
      <formula>$B$5</formula>
    </cfRule>
  </conditionalFormatting>
  <conditionalFormatting sqref="M44">
    <cfRule type="expression" dxfId="58" priority="37">
      <formula>$B44="Starší žákyně"</formula>
    </cfRule>
    <cfRule type="expression" dxfId="57" priority="38">
      <formula>$B$7</formula>
    </cfRule>
    <cfRule type="cellIs" dxfId="56" priority="39" operator="equal">
      <formula>$B$6</formula>
    </cfRule>
  </conditionalFormatting>
  <conditionalFormatting sqref="M45">
    <cfRule type="cellIs" dxfId="55" priority="36" operator="equal">
      <formula>$B$5</formula>
    </cfRule>
  </conditionalFormatting>
  <conditionalFormatting sqref="M45">
    <cfRule type="expression" dxfId="54" priority="33">
      <formula>$B45="Starší žákyně"</formula>
    </cfRule>
    <cfRule type="expression" dxfId="53" priority="34">
      <formula>$B$7</formula>
    </cfRule>
    <cfRule type="cellIs" dxfId="52" priority="35" operator="equal">
      <formula>$B$6</formula>
    </cfRule>
  </conditionalFormatting>
  <conditionalFormatting sqref="M46">
    <cfRule type="cellIs" dxfId="51" priority="32" operator="equal">
      <formula>$B$5</formula>
    </cfRule>
  </conditionalFormatting>
  <conditionalFormatting sqref="M46">
    <cfRule type="expression" dxfId="50" priority="29">
      <formula>$B46="Starší žákyně"</formula>
    </cfRule>
    <cfRule type="expression" dxfId="49" priority="30">
      <formula>$B$7</formula>
    </cfRule>
    <cfRule type="cellIs" dxfId="48" priority="31" operator="equal">
      <formula>$B$6</formula>
    </cfRule>
  </conditionalFormatting>
  <conditionalFormatting sqref="M47">
    <cfRule type="cellIs" dxfId="47" priority="28" operator="equal">
      <formula>$B$5</formula>
    </cfRule>
  </conditionalFormatting>
  <conditionalFormatting sqref="M47">
    <cfRule type="expression" dxfId="46" priority="25">
      <formula>$B47="Starší žákyně"</formula>
    </cfRule>
    <cfRule type="expression" dxfId="45" priority="26">
      <formula>$B$7</formula>
    </cfRule>
    <cfRule type="cellIs" dxfId="44" priority="27" operator="equal">
      <formula>$B$6</formula>
    </cfRule>
  </conditionalFormatting>
  <conditionalFormatting sqref="M48">
    <cfRule type="cellIs" dxfId="43" priority="24" operator="equal">
      <formula>$B$5</formula>
    </cfRule>
  </conditionalFormatting>
  <conditionalFormatting sqref="M48">
    <cfRule type="expression" dxfId="42" priority="21">
      <formula>$B48="Starší žákyně"</formula>
    </cfRule>
    <cfRule type="expression" dxfId="41" priority="22">
      <formula>$B$7</formula>
    </cfRule>
    <cfRule type="cellIs" dxfId="40" priority="23" operator="equal">
      <formula>$B$6</formula>
    </cfRule>
  </conditionalFormatting>
  <conditionalFormatting sqref="M49">
    <cfRule type="cellIs" dxfId="39" priority="20" operator="equal">
      <formula>$B$5</formula>
    </cfRule>
  </conditionalFormatting>
  <conditionalFormatting sqref="M49">
    <cfRule type="expression" dxfId="38" priority="17">
      <formula>$B49="Starší žákyně"</formula>
    </cfRule>
    <cfRule type="expression" dxfId="37" priority="18">
      <formula>$B$7</formula>
    </cfRule>
    <cfRule type="cellIs" dxfId="36" priority="19" operator="equal">
      <formula>$B$6</formula>
    </cfRule>
  </conditionalFormatting>
  <conditionalFormatting sqref="M50">
    <cfRule type="cellIs" dxfId="35" priority="16" operator="equal">
      <formula>$B$5</formula>
    </cfRule>
  </conditionalFormatting>
  <conditionalFormatting sqref="M50">
    <cfRule type="expression" dxfId="34" priority="13">
      <formula>$B50="Starší žákyně"</formula>
    </cfRule>
    <cfRule type="expression" dxfId="33" priority="14">
      <formula>$B$7</formula>
    </cfRule>
    <cfRule type="cellIs" dxfId="32" priority="15" operator="equal">
      <formula>$B$6</formula>
    </cfRule>
  </conditionalFormatting>
  <conditionalFormatting sqref="M51">
    <cfRule type="cellIs" dxfId="31" priority="12" operator="equal">
      <formula>$B$5</formula>
    </cfRule>
  </conditionalFormatting>
  <conditionalFormatting sqref="M51">
    <cfRule type="expression" dxfId="30" priority="9">
      <formula>$B51="Starší žákyně"</formula>
    </cfRule>
    <cfRule type="expression" dxfId="29" priority="10">
      <formula>$B$7</formula>
    </cfRule>
    <cfRule type="cellIs" dxfId="28" priority="11" operator="equal">
      <formula>$B$6</formula>
    </cfRule>
  </conditionalFormatting>
  <conditionalFormatting sqref="M52">
    <cfRule type="cellIs" dxfId="27" priority="8" operator="equal">
      <formula>$B$5</formula>
    </cfRule>
  </conditionalFormatting>
  <conditionalFormatting sqref="M52">
    <cfRule type="expression" dxfId="26" priority="5">
      <formula>$B52="Starší žákyně"</formula>
    </cfRule>
    <cfRule type="expression" dxfId="25" priority="6">
      <formula>$B$7</formula>
    </cfRule>
    <cfRule type="cellIs" dxfId="24" priority="7" operator="equal">
      <formula>$B$6</formula>
    </cfRule>
  </conditionalFormatting>
  <conditionalFormatting sqref="M53">
    <cfRule type="cellIs" dxfId="23" priority="4" operator="equal">
      <formula>$B$5</formula>
    </cfRule>
  </conditionalFormatting>
  <conditionalFormatting sqref="M53">
    <cfRule type="expression" dxfId="22" priority="1">
      <formula>$B53="Starší žákyně"</formula>
    </cfRule>
    <cfRule type="expression" dxfId="21" priority="2">
      <formula>$B$7</formula>
    </cfRule>
    <cfRule type="cellIs" dxfId="20" priority="3" operator="equal">
      <formula>$B$6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BB503-FCD5-43B7-8763-9CEC85679134}">
  <dimension ref="B2:T17"/>
  <sheetViews>
    <sheetView topLeftCell="C1" workbookViewId="0">
      <selection activeCell="H41" sqref="H41"/>
    </sheetView>
  </sheetViews>
  <sheetFormatPr defaultRowHeight="12.75" x14ac:dyDescent="0.2"/>
  <cols>
    <col min="2" max="2" width="23.85546875" customWidth="1"/>
    <col min="3" max="3" width="10.7109375" customWidth="1"/>
  </cols>
  <sheetData>
    <row r="2" spans="2:20" x14ac:dyDescent="0.2">
      <c r="B2" s="6" t="s">
        <v>121</v>
      </c>
      <c r="C2" s="7"/>
      <c r="D2" s="8"/>
      <c r="E2" s="8"/>
      <c r="F2" s="8"/>
      <c r="G2" s="8"/>
      <c r="H2" s="8"/>
      <c r="I2" s="8"/>
      <c r="J2" s="8"/>
      <c r="K2" s="8"/>
      <c r="L2" s="8"/>
      <c r="M2" s="8"/>
      <c r="N2" s="9"/>
      <c r="O2" s="9"/>
      <c r="P2" s="9"/>
      <c r="Q2" s="9"/>
      <c r="R2" s="9"/>
    </row>
    <row r="3" spans="2:20" x14ac:dyDescent="0.2">
      <c r="B3" s="7" t="s">
        <v>1</v>
      </c>
      <c r="C3" s="7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140</v>
      </c>
      <c r="J3" s="8" t="s">
        <v>8</v>
      </c>
      <c r="K3" s="8" t="s">
        <v>9</v>
      </c>
      <c r="L3" s="8" t="s">
        <v>10</v>
      </c>
      <c r="M3" s="8" t="s">
        <v>11</v>
      </c>
      <c r="N3" s="9" t="s">
        <v>12</v>
      </c>
      <c r="O3" s="9" t="s">
        <v>13</v>
      </c>
      <c r="P3" s="9" t="s">
        <v>14</v>
      </c>
      <c r="Q3" s="9" t="s">
        <v>15</v>
      </c>
      <c r="R3" s="9" t="s">
        <v>16</v>
      </c>
      <c r="S3" s="9" t="s">
        <v>141</v>
      </c>
    </row>
    <row r="4" spans="2:20" x14ac:dyDescent="0.2">
      <c r="B4" s="7" t="s">
        <v>124</v>
      </c>
      <c r="C4" s="7" t="s">
        <v>18</v>
      </c>
      <c r="D4" s="8"/>
      <c r="E4" s="8"/>
      <c r="F4" s="8"/>
      <c r="G4" s="8"/>
      <c r="H4" s="8"/>
      <c r="I4" s="8">
        <v>2</v>
      </c>
      <c r="J4" s="8"/>
      <c r="K4" s="8"/>
      <c r="L4" s="8"/>
      <c r="M4" s="8">
        <f>SUM(D4:L4)</f>
        <v>2</v>
      </c>
      <c r="N4" s="9">
        <v>3.2511574074074075E-2</v>
      </c>
      <c r="O4" s="9">
        <v>7.6388888888888886E-3</v>
      </c>
      <c r="P4" s="9">
        <f>N4-O4</f>
        <v>2.4872685185185185E-2</v>
      </c>
      <c r="Q4" s="9"/>
      <c r="R4" s="9">
        <f>P4+TIME(0,M4,0)-Q4</f>
        <v>2.6261574074074073E-2</v>
      </c>
      <c r="S4" s="9">
        <v>2.6261574074074073E-2</v>
      </c>
    </row>
    <row r="5" spans="2:20" x14ac:dyDescent="0.2">
      <c r="B5" s="7" t="s">
        <v>125</v>
      </c>
      <c r="C5" s="7" t="s">
        <v>18</v>
      </c>
      <c r="D5" s="8">
        <v>1</v>
      </c>
      <c r="E5" s="8"/>
      <c r="F5" s="8">
        <v>2</v>
      </c>
      <c r="G5" s="8">
        <v>1</v>
      </c>
      <c r="H5" s="8"/>
      <c r="I5" s="8">
        <v>2</v>
      </c>
      <c r="J5" s="8">
        <v>8</v>
      </c>
      <c r="K5" s="8">
        <v>6</v>
      </c>
      <c r="L5" s="8">
        <v>2</v>
      </c>
      <c r="M5" s="8">
        <f>SUM(D5:L5)</f>
        <v>22</v>
      </c>
      <c r="N5" s="9">
        <v>3.2650462962962964E-2</v>
      </c>
      <c r="O5" s="9">
        <v>6.2499999999999995E-3</v>
      </c>
      <c r="P5" s="9">
        <f>N5-O5</f>
        <v>2.6400462962962966E-2</v>
      </c>
      <c r="Q5" s="9"/>
      <c r="R5" s="9">
        <f>P5+TIME(0,M5,0)-Q5</f>
        <v>4.1678240740740745E-2</v>
      </c>
      <c r="S5" s="9">
        <v>4.1678240740740745E-2</v>
      </c>
    </row>
    <row r="6" spans="2:20" x14ac:dyDescent="0.2">
      <c r="B6" s="7" t="s">
        <v>132</v>
      </c>
      <c r="C6" s="7" t="s">
        <v>122</v>
      </c>
      <c r="D6" s="8">
        <v>2</v>
      </c>
      <c r="E6" s="8"/>
      <c r="F6" s="8"/>
      <c r="G6" s="8">
        <v>3</v>
      </c>
      <c r="H6" s="8"/>
      <c r="I6" s="8"/>
      <c r="J6" s="8">
        <v>2</v>
      </c>
      <c r="K6" s="8">
        <v>2</v>
      </c>
      <c r="L6" s="8">
        <v>4</v>
      </c>
      <c r="M6" s="8">
        <f>SUM(D6:L6)</f>
        <v>13</v>
      </c>
      <c r="N6" s="9">
        <v>6.4027777777777781E-2</v>
      </c>
      <c r="O6" s="9">
        <v>3.125E-2</v>
      </c>
      <c r="P6" s="9">
        <f>N6-O6</f>
        <v>3.2777777777777781E-2</v>
      </c>
      <c r="Q6" s="9"/>
      <c r="R6" s="9">
        <f>P6+TIME(0,M6,0)-Q6</f>
        <v>4.1805555555555561E-2</v>
      </c>
      <c r="S6" s="9">
        <v>4.1805555555555561E-2</v>
      </c>
    </row>
    <row r="7" spans="2:20" x14ac:dyDescent="0.2">
      <c r="B7" s="7" t="s">
        <v>133</v>
      </c>
      <c r="C7" s="7" t="s">
        <v>123</v>
      </c>
      <c r="D7" s="8">
        <v>1</v>
      </c>
      <c r="E7" s="8"/>
      <c r="F7" s="8">
        <v>2</v>
      </c>
      <c r="G7" s="8">
        <v>3</v>
      </c>
      <c r="H7" s="8"/>
      <c r="I7" s="8"/>
      <c r="J7" s="8">
        <v>2</v>
      </c>
      <c r="K7" s="8">
        <v>3</v>
      </c>
      <c r="L7" s="8"/>
      <c r="M7" s="8">
        <f>SUM(D7:L7)</f>
        <v>11</v>
      </c>
      <c r="N7" s="9">
        <v>49.03402777777778</v>
      </c>
      <c r="O7" s="9">
        <v>4.8611111111111112E-3</v>
      </c>
      <c r="P7" s="9">
        <f>N7-O7</f>
        <v>49.029166666666669</v>
      </c>
      <c r="Q7" s="9"/>
      <c r="R7" s="9">
        <f>P7+TIME(0,M7,0)-Q7</f>
        <v>49.03680555555556</v>
      </c>
      <c r="S7" s="9">
        <v>49.03680555555556</v>
      </c>
    </row>
    <row r="12" spans="2:20" x14ac:dyDescent="0.2">
      <c r="D12" t="s">
        <v>121</v>
      </c>
    </row>
    <row r="13" spans="2:20" x14ac:dyDescent="0.2">
      <c r="C13" t="s">
        <v>0</v>
      </c>
      <c r="D13" t="s">
        <v>1</v>
      </c>
      <c r="E13" t="s">
        <v>2</v>
      </c>
      <c r="F13" t="s">
        <v>3</v>
      </c>
      <c r="G13" t="s">
        <v>4</v>
      </c>
      <c r="H13" t="s">
        <v>5</v>
      </c>
      <c r="I13" t="s">
        <v>6</v>
      </c>
      <c r="J13" t="s">
        <v>7</v>
      </c>
      <c r="L13" t="s">
        <v>8</v>
      </c>
      <c r="M13" t="s">
        <v>9</v>
      </c>
      <c r="N13" t="s">
        <v>10</v>
      </c>
      <c r="O13" t="s">
        <v>11</v>
      </c>
      <c r="P13" t="s">
        <v>12</v>
      </c>
      <c r="Q13" t="s">
        <v>13</v>
      </c>
      <c r="R13" t="s">
        <v>14</v>
      </c>
      <c r="S13" t="s">
        <v>15</v>
      </c>
      <c r="T13" t="s">
        <v>16</v>
      </c>
    </row>
    <row r="14" spans="2:20" x14ac:dyDescent="0.2">
      <c r="C14" t="s">
        <v>17</v>
      </c>
      <c r="D14" t="s">
        <v>124</v>
      </c>
      <c r="E14" t="s">
        <v>18</v>
      </c>
      <c r="K14">
        <v>2</v>
      </c>
      <c r="O14">
        <v>2</v>
      </c>
      <c r="P14">
        <v>3.2511574074074075E-2</v>
      </c>
      <c r="Q14">
        <v>7.6388888888888886E-3</v>
      </c>
      <c r="R14">
        <v>2.4872685185185185E-2</v>
      </c>
      <c r="T14">
        <v>2.6261574074074073E-2</v>
      </c>
    </row>
    <row r="15" spans="2:20" x14ac:dyDescent="0.2">
      <c r="C15" t="s">
        <v>19</v>
      </c>
      <c r="D15" t="s">
        <v>125</v>
      </c>
      <c r="E15" t="s">
        <v>18</v>
      </c>
      <c r="F15">
        <v>1</v>
      </c>
      <c r="H15">
        <v>2</v>
      </c>
      <c r="I15">
        <v>1</v>
      </c>
      <c r="K15">
        <v>2</v>
      </c>
      <c r="L15">
        <v>8</v>
      </c>
      <c r="M15">
        <v>6</v>
      </c>
      <c r="N15">
        <v>2</v>
      </c>
      <c r="O15">
        <v>22</v>
      </c>
      <c r="P15">
        <v>3.2650462962962964E-2</v>
      </c>
      <c r="Q15">
        <v>6.2499999999999995E-3</v>
      </c>
      <c r="R15">
        <v>2.6400462962962966E-2</v>
      </c>
      <c r="T15">
        <v>4.1678240740740745E-2</v>
      </c>
    </row>
    <row r="16" spans="2:20" x14ac:dyDescent="0.2">
      <c r="C16" t="s">
        <v>20</v>
      </c>
      <c r="D16" t="s">
        <v>132</v>
      </c>
      <c r="E16" t="s">
        <v>122</v>
      </c>
      <c r="F16">
        <v>2</v>
      </c>
      <c r="I16">
        <v>3</v>
      </c>
      <c r="L16">
        <v>2</v>
      </c>
      <c r="M16">
        <v>2</v>
      </c>
      <c r="N16">
        <v>4</v>
      </c>
      <c r="O16">
        <v>13</v>
      </c>
      <c r="P16">
        <v>6.4027777777777781E-2</v>
      </c>
      <c r="Q16">
        <v>3.125E-2</v>
      </c>
      <c r="R16">
        <v>3.2777777777777781E-2</v>
      </c>
      <c r="T16">
        <v>4.1805555555555561E-2</v>
      </c>
    </row>
    <row r="17" spans="3:20" x14ac:dyDescent="0.2">
      <c r="C17" t="s">
        <v>21</v>
      </c>
      <c r="D17" t="s">
        <v>133</v>
      </c>
      <c r="E17" t="s">
        <v>123</v>
      </c>
      <c r="F17">
        <v>1</v>
      </c>
      <c r="H17">
        <v>2</v>
      </c>
      <c r="I17">
        <v>3</v>
      </c>
      <c r="L17">
        <v>2</v>
      </c>
      <c r="M17">
        <v>3</v>
      </c>
      <c r="O17">
        <v>11</v>
      </c>
      <c r="P17">
        <v>49.03402777777778</v>
      </c>
      <c r="Q17">
        <v>4.8611111111111112E-3</v>
      </c>
      <c r="R17">
        <v>49.029166666666669</v>
      </c>
      <c r="T17">
        <v>49.03680555555556</v>
      </c>
    </row>
  </sheetData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All</vt:lpstr>
      <vt:lpstr>Řáholec</vt:lpstr>
      <vt:lpstr>List1</vt:lpstr>
      <vt:lpstr>List2</vt:lpstr>
      <vt:lpstr>All!Oblast_tisku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Vaněk</dc:creator>
  <cp:lastModifiedBy>Peter Vaněk 1</cp:lastModifiedBy>
  <cp:lastPrinted>2022-11-05T13:55:45Z</cp:lastPrinted>
  <dcterms:created xsi:type="dcterms:W3CDTF">2019-11-02T18:01:33Z</dcterms:created>
  <dcterms:modified xsi:type="dcterms:W3CDTF">2022-11-10T18:33:32Z</dcterms:modified>
</cp:coreProperties>
</file>