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ww_TZ_KČT\Výsledky 2015\MCR\"/>
    </mc:Choice>
  </mc:AlternateContent>
  <bookViews>
    <workbookView xWindow="0" yWindow="90" windowWidth="19035" windowHeight="8445"/>
  </bookViews>
  <sheets>
    <sheet name="ÚVOD" sheetId="15" r:id="rId1"/>
    <sheet name="ŽÁKYNĚ" sheetId="10" r:id="rId2"/>
    <sheet name="ŽÁCI" sheetId="11" r:id="rId3"/>
    <sheet name="ŽENY" sheetId="12" r:id="rId4"/>
    <sheet name="MUŽI" sheetId="14" r:id="rId5"/>
    <sheet name="MIMO SOUTĚŽ" sheetId="13" r:id="rId6"/>
    <sheet name="ODHAD" sheetId="16" r:id="rId7"/>
  </sheets>
  <calcPr calcId="152511"/>
</workbook>
</file>

<file path=xl/calcChain.xml><?xml version="1.0" encoding="utf-8"?>
<calcChain xmlns="http://schemas.openxmlformats.org/spreadsheetml/2006/main">
  <c r="M11" i="16" l="1"/>
  <c r="K11" i="16"/>
  <c r="I11" i="16"/>
  <c r="H11" i="16"/>
  <c r="F11" i="16"/>
  <c r="E11" i="16"/>
  <c r="C11" i="16"/>
  <c r="B11" i="16"/>
  <c r="M7" i="16"/>
  <c r="K7" i="16"/>
  <c r="I7" i="16"/>
  <c r="H7" i="16"/>
  <c r="F7" i="16"/>
  <c r="E7" i="16"/>
  <c r="C7" i="16"/>
  <c r="B7" i="16"/>
  <c r="M3" i="16"/>
  <c r="K3" i="16"/>
  <c r="I3" i="16"/>
  <c r="H3" i="16"/>
  <c r="F3" i="16"/>
  <c r="E3" i="16"/>
  <c r="C3" i="16"/>
  <c r="B3" i="16"/>
  <c r="Q33" i="14" l="1"/>
  <c r="R33" i="14" s="1"/>
  <c r="D33" i="14"/>
  <c r="F33" i="14" s="1"/>
  <c r="T33" i="14" s="1"/>
  <c r="U33" i="14" s="1"/>
  <c r="Q32" i="14"/>
  <c r="R32" i="14" s="1"/>
  <c r="D32" i="14"/>
  <c r="F32" i="14" s="1"/>
  <c r="T32" i="14" s="1"/>
  <c r="U32" i="14" s="1"/>
  <c r="R31" i="14"/>
  <c r="Q31" i="14"/>
  <c r="F31" i="14"/>
  <c r="T31" i="14" s="1"/>
  <c r="U31" i="14" s="1"/>
  <c r="R30" i="14"/>
  <c r="Q30" i="14"/>
  <c r="F30" i="14"/>
  <c r="T30" i="14" s="1"/>
  <c r="U30" i="14" s="1"/>
  <c r="D30" i="14"/>
  <c r="Q29" i="14"/>
  <c r="R29" i="14" s="1"/>
  <c r="D29" i="14"/>
  <c r="F29" i="14" s="1"/>
  <c r="Q28" i="14"/>
  <c r="R28" i="14" s="1"/>
  <c r="T28" i="14" s="1"/>
  <c r="U28" i="14" s="1"/>
  <c r="F28" i="14"/>
  <c r="Q27" i="14"/>
  <c r="R27" i="14" s="1"/>
  <c r="D27" i="14"/>
  <c r="F27" i="14" s="1"/>
  <c r="Q26" i="14"/>
  <c r="R26" i="14" s="1"/>
  <c r="D26" i="14"/>
  <c r="F26" i="14" s="1"/>
  <c r="Q25" i="14"/>
  <c r="R25" i="14" s="1"/>
  <c r="F25" i="14"/>
  <c r="R24" i="14"/>
  <c r="Q24" i="14"/>
  <c r="F24" i="14"/>
  <c r="T24" i="14" s="1"/>
  <c r="U24" i="14" s="1"/>
  <c r="D24" i="14"/>
  <c r="Q23" i="14"/>
  <c r="R23" i="14" s="1"/>
  <c r="D23" i="14"/>
  <c r="F23" i="14" s="1"/>
  <c r="Q22" i="14"/>
  <c r="R22" i="14" s="1"/>
  <c r="F22" i="14"/>
  <c r="T22" i="14" s="1"/>
  <c r="U22" i="14" s="1"/>
  <c r="Q21" i="14"/>
  <c r="R21" i="14" s="1"/>
  <c r="D21" i="14"/>
  <c r="F21" i="14" s="1"/>
  <c r="T21" i="14" s="1"/>
  <c r="U21" i="14" s="1"/>
  <c r="Q20" i="14"/>
  <c r="R20" i="14" s="1"/>
  <c r="D20" i="14"/>
  <c r="F20" i="14" s="1"/>
  <c r="R19" i="14"/>
  <c r="Q19" i="14"/>
  <c r="F19" i="14"/>
  <c r="T19" i="14" s="1"/>
  <c r="U19" i="14" s="1"/>
  <c r="Q18" i="14"/>
  <c r="R18" i="14" s="1"/>
  <c r="F18" i="14"/>
  <c r="D18" i="14"/>
  <c r="Q17" i="14"/>
  <c r="R17" i="14" s="1"/>
  <c r="D17" i="14"/>
  <c r="F17" i="14" s="1"/>
  <c r="Q16" i="14"/>
  <c r="R16" i="14" s="1"/>
  <c r="T16" i="14" s="1"/>
  <c r="U16" i="14" s="1"/>
  <c r="F16" i="14"/>
  <c r="Q15" i="14"/>
  <c r="R15" i="14" s="1"/>
  <c r="D15" i="14"/>
  <c r="F15" i="14" s="1"/>
  <c r="Q14" i="14"/>
  <c r="R14" i="14" s="1"/>
  <c r="D14" i="14"/>
  <c r="F14" i="14" s="1"/>
  <c r="T14" i="14" s="1"/>
  <c r="U14" i="14" s="1"/>
  <c r="Q13" i="14"/>
  <c r="R13" i="14" s="1"/>
  <c r="F13" i="14"/>
  <c r="R12" i="14"/>
  <c r="Q12" i="14"/>
  <c r="F12" i="14"/>
  <c r="T12" i="14" s="1"/>
  <c r="U12" i="14" s="1"/>
  <c r="D12" i="14"/>
  <c r="Q11" i="14"/>
  <c r="R11" i="14" s="1"/>
  <c r="D11" i="14"/>
  <c r="F11" i="14" s="1"/>
  <c r="Q10" i="14"/>
  <c r="R10" i="14" s="1"/>
  <c r="F10" i="14"/>
  <c r="T10" i="14" s="1"/>
  <c r="U10" i="14" s="1"/>
  <c r="Q9" i="14"/>
  <c r="R9" i="14" s="1"/>
  <c r="D9" i="14"/>
  <c r="F9" i="14" s="1"/>
  <c r="T9" i="14" s="1"/>
  <c r="U9" i="14" s="1"/>
  <c r="Q8" i="14"/>
  <c r="R8" i="14" s="1"/>
  <c r="D8" i="14"/>
  <c r="F8" i="14" s="1"/>
  <c r="T8" i="14" s="1"/>
  <c r="U8" i="14" s="1"/>
  <c r="Q7" i="14"/>
  <c r="R7" i="14" s="1"/>
  <c r="F7" i="14"/>
  <c r="Q6" i="14"/>
  <c r="R6" i="14" s="1"/>
  <c r="D6" i="14"/>
  <c r="F6" i="14" s="1"/>
  <c r="Q5" i="14"/>
  <c r="R5" i="14" s="1"/>
  <c r="D5" i="14"/>
  <c r="F5" i="14" s="1"/>
  <c r="T5" i="14" s="1"/>
  <c r="U5" i="14" s="1"/>
  <c r="Q4" i="14"/>
  <c r="R4" i="14" s="1"/>
  <c r="F4" i="14"/>
  <c r="T18" i="14" l="1"/>
  <c r="U18" i="14" s="1"/>
  <c r="T20" i="14"/>
  <c r="U20" i="14" s="1"/>
  <c r="T26" i="14"/>
  <c r="U26" i="14" s="1"/>
  <c r="W25" i="14" s="1"/>
  <c r="X25" i="14" s="1"/>
  <c r="T4" i="14"/>
  <c r="U4" i="14" s="1"/>
  <c r="T11" i="14"/>
  <c r="U11" i="14" s="1"/>
  <c r="W10" i="14" s="1"/>
  <c r="X10" i="14" s="1"/>
  <c r="T13" i="14"/>
  <c r="U13" i="14" s="1"/>
  <c r="T15" i="14"/>
  <c r="U15" i="14" s="1"/>
  <c r="T17" i="14"/>
  <c r="U17" i="14" s="1"/>
  <c r="T23" i="14"/>
  <c r="U23" i="14" s="1"/>
  <c r="T25" i="14"/>
  <c r="U25" i="14" s="1"/>
  <c r="T27" i="14"/>
  <c r="U27" i="14" s="1"/>
  <c r="T29" i="14"/>
  <c r="U29" i="14" s="1"/>
  <c r="W13" i="14"/>
  <c r="X13" i="14" s="1"/>
  <c r="T6" i="14"/>
  <c r="U6" i="14" s="1"/>
  <c r="W16" i="14"/>
  <c r="X16" i="14" s="1"/>
  <c r="W28" i="14"/>
  <c r="X28" i="14" s="1"/>
  <c r="W22" i="14"/>
  <c r="X22" i="14" s="1"/>
  <c r="T7" i="14"/>
  <c r="U7" i="14" s="1"/>
  <c r="W19" i="14"/>
  <c r="X19" i="14" s="1"/>
  <c r="W31" i="14"/>
  <c r="X31" i="14" s="1"/>
  <c r="V7" i="14" l="1"/>
  <c r="W7" i="14"/>
  <c r="X7" i="14" s="1"/>
  <c r="V31" i="14"/>
  <c r="V26" i="14"/>
  <c r="V19" i="14"/>
  <c r="V14" i="14"/>
  <c r="V28" i="14"/>
  <c r="V24" i="14"/>
  <c r="V16" i="14"/>
  <c r="V12" i="14"/>
  <c r="V6" i="14"/>
  <c r="V32" i="14"/>
  <c r="V27" i="14"/>
  <c r="V25" i="14"/>
  <c r="V20" i="14"/>
  <c r="V15" i="14"/>
  <c r="V13" i="14"/>
  <c r="V8" i="14"/>
  <c r="W4" i="14"/>
  <c r="X4" i="14" s="1"/>
  <c r="V22" i="14"/>
  <c r="V10" i="14"/>
  <c r="V30" i="14"/>
  <c r="V18" i="14"/>
  <c r="V33" i="14"/>
  <c r="V21" i="14"/>
  <c r="V9" i="14"/>
  <c r="V29" i="14"/>
  <c r="V23" i="14"/>
  <c r="V17" i="14"/>
  <c r="V11" i="14"/>
  <c r="V5" i="14"/>
  <c r="V4" i="14"/>
  <c r="Q6" i="13"/>
  <c r="R6" i="13" s="1"/>
  <c r="D6" i="13"/>
  <c r="F6" i="13" s="1"/>
  <c r="Q5" i="13"/>
  <c r="R5" i="13" s="1"/>
  <c r="D5" i="13"/>
  <c r="F5" i="13" s="1"/>
  <c r="Q4" i="13"/>
  <c r="R4" i="13" s="1"/>
  <c r="F4" i="13"/>
  <c r="Q15" i="12"/>
  <c r="R15" i="12" s="1"/>
  <c r="D15" i="12"/>
  <c r="F15" i="12" s="1"/>
  <c r="Q14" i="12"/>
  <c r="R14" i="12" s="1"/>
  <c r="D14" i="12"/>
  <c r="F14" i="12" s="1"/>
  <c r="Q13" i="12"/>
  <c r="R13" i="12" s="1"/>
  <c r="F13" i="12"/>
  <c r="Q21" i="12"/>
  <c r="R21" i="12" s="1"/>
  <c r="D21" i="12"/>
  <c r="F21" i="12" s="1"/>
  <c r="Q20" i="12"/>
  <c r="R20" i="12" s="1"/>
  <c r="D20" i="12"/>
  <c r="F20" i="12" s="1"/>
  <c r="Q19" i="12"/>
  <c r="R19" i="12" s="1"/>
  <c r="F19" i="12"/>
  <c r="Q12" i="12"/>
  <c r="R12" i="12" s="1"/>
  <c r="D12" i="12"/>
  <c r="F12" i="12" s="1"/>
  <c r="Q11" i="12"/>
  <c r="R11" i="12" s="1"/>
  <c r="D11" i="12"/>
  <c r="F11" i="12" s="1"/>
  <c r="Q10" i="12"/>
  <c r="R10" i="12" s="1"/>
  <c r="F10" i="12"/>
  <c r="Q18" i="12"/>
  <c r="R18" i="12" s="1"/>
  <c r="D18" i="12"/>
  <c r="F18" i="12" s="1"/>
  <c r="Q17" i="12"/>
  <c r="R17" i="12" s="1"/>
  <c r="D17" i="12"/>
  <c r="F17" i="12" s="1"/>
  <c r="Q16" i="12"/>
  <c r="R16" i="12" s="1"/>
  <c r="F16" i="12"/>
  <c r="Q6" i="12"/>
  <c r="R6" i="12" s="1"/>
  <c r="D6" i="12"/>
  <c r="F6" i="12" s="1"/>
  <c r="Q5" i="12"/>
  <c r="R5" i="12" s="1"/>
  <c r="D5" i="12"/>
  <c r="F5" i="12" s="1"/>
  <c r="Q4" i="12"/>
  <c r="R4" i="12" s="1"/>
  <c r="F4" i="12"/>
  <c r="Q9" i="12"/>
  <c r="R9" i="12" s="1"/>
  <c r="D9" i="12"/>
  <c r="F9" i="12" s="1"/>
  <c r="Q8" i="12"/>
  <c r="R8" i="12" s="1"/>
  <c r="D8" i="12"/>
  <c r="F8" i="12" s="1"/>
  <c r="Q7" i="12"/>
  <c r="R7" i="12" s="1"/>
  <c r="F7" i="12"/>
  <c r="Q9" i="11"/>
  <c r="R9" i="11" s="1"/>
  <c r="D9" i="11"/>
  <c r="F9" i="11" s="1"/>
  <c r="Q8" i="11"/>
  <c r="R8" i="11" s="1"/>
  <c r="F8" i="11"/>
  <c r="D8" i="11"/>
  <c r="Q7" i="11"/>
  <c r="R7" i="11" s="1"/>
  <c r="F7" i="11"/>
  <c r="Q21" i="11"/>
  <c r="R21" i="11" s="1"/>
  <c r="D21" i="11"/>
  <c r="F21" i="11" s="1"/>
  <c r="Q20" i="11"/>
  <c r="R20" i="11" s="1"/>
  <c r="D20" i="11"/>
  <c r="F20" i="11" s="1"/>
  <c r="Q19" i="11"/>
  <c r="R19" i="11" s="1"/>
  <c r="F19" i="11"/>
  <c r="Q18" i="11"/>
  <c r="R18" i="11" s="1"/>
  <c r="D18" i="11"/>
  <c r="F18" i="11" s="1"/>
  <c r="Q17" i="11"/>
  <c r="R17" i="11" s="1"/>
  <c r="D17" i="11"/>
  <c r="F17" i="11" s="1"/>
  <c r="Q16" i="11"/>
  <c r="R16" i="11" s="1"/>
  <c r="F16" i="11"/>
  <c r="Q6" i="11"/>
  <c r="R6" i="11" s="1"/>
  <c r="D6" i="11"/>
  <c r="F6" i="11" s="1"/>
  <c r="Q5" i="11"/>
  <c r="R5" i="11" s="1"/>
  <c r="D5" i="11"/>
  <c r="F5" i="11" s="1"/>
  <c r="Q4" i="11"/>
  <c r="R4" i="11" s="1"/>
  <c r="F4" i="11"/>
  <c r="Q12" i="11"/>
  <c r="R12" i="11" s="1"/>
  <c r="D12" i="11"/>
  <c r="F12" i="11" s="1"/>
  <c r="Q11" i="11"/>
  <c r="R11" i="11" s="1"/>
  <c r="D11" i="11"/>
  <c r="F11" i="11" s="1"/>
  <c r="Q10" i="11"/>
  <c r="R10" i="11" s="1"/>
  <c r="F10" i="11"/>
  <c r="Q15" i="11"/>
  <c r="R15" i="11" s="1"/>
  <c r="D15" i="11"/>
  <c r="F15" i="11" s="1"/>
  <c r="Q14" i="11"/>
  <c r="R14" i="11" s="1"/>
  <c r="D14" i="11"/>
  <c r="F14" i="11" s="1"/>
  <c r="Q13" i="11"/>
  <c r="R13" i="11" s="1"/>
  <c r="F13" i="11"/>
  <c r="Q14" i="10"/>
  <c r="Q15" i="10"/>
  <c r="Q4" i="10"/>
  <c r="Q5" i="10"/>
  <c r="Q6" i="10"/>
  <c r="Q7" i="10"/>
  <c r="R7" i="10" s="1"/>
  <c r="Q8" i="10"/>
  <c r="R8" i="10" s="1"/>
  <c r="Q9" i="10"/>
  <c r="R9" i="10" s="1"/>
  <c r="Q22" i="10"/>
  <c r="R22" i="10" s="1"/>
  <c r="Q23" i="10"/>
  <c r="Q24" i="10"/>
  <c r="R24" i="10" s="1"/>
  <c r="Q16" i="10"/>
  <c r="R16" i="10" s="1"/>
  <c r="Q17" i="10"/>
  <c r="R17" i="10" s="1"/>
  <c r="Q18" i="10"/>
  <c r="Q19" i="10"/>
  <c r="R19" i="10" s="1"/>
  <c r="Q20" i="10"/>
  <c r="R20" i="10" s="1"/>
  <c r="Q21" i="10"/>
  <c r="R21" i="10" s="1"/>
  <c r="Q10" i="10"/>
  <c r="R10" i="10" s="1"/>
  <c r="Q11" i="10"/>
  <c r="R11" i="10" s="1"/>
  <c r="Q12" i="10"/>
  <c r="R12" i="10" s="1"/>
  <c r="Q13" i="10"/>
  <c r="R23" i="10"/>
  <c r="D12" i="10"/>
  <c r="F12" i="10" s="1"/>
  <c r="D11" i="10"/>
  <c r="F11" i="10" s="1"/>
  <c r="F10" i="10"/>
  <c r="D21" i="10"/>
  <c r="F21" i="10" s="1"/>
  <c r="D20" i="10"/>
  <c r="F20" i="10" s="1"/>
  <c r="F19" i="10"/>
  <c r="R18" i="10"/>
  <c r="D18" i="10"/>
  <c r="F18" i="10" s="1"/>
  <c r="D17" i="10"/>
  <c r="F17" i="10" s="1"/>
  <c r="F16" i="10"/>
  <c r="D24" i="10"/>
  <c r="F24" i="10" s="1"/>
  <c r="D23" i="10"/>
  <c r="F23" i="10" s="1"/>
  <c r="F22" i="10"/>
  <c r="D9" i="10"/>
  <c r="F9" i="10" s="1"/>
  <c r="D8" i="10"/>
  <c r="F8" i="10" s="1"/>
  <c r="F7" i="10"/>
  <c r="Y22" i="14" l="1"/>
  <c r="Y13" i="14"/>
  <c r="Y16" i="14"/>
  <c r="Y28" i="14"/>
  <c r="Y4" i="14"/>
  <c r="Y10" i="14"/>
  <c r="Y25" i="14"/>
  <c r="Y19" i="14"/>
  <c r="Y31" i="14"/>
  <c r="Y7" i="14"/>
  <c r="T18" i="12"/>
  <c r="U18" i="12" s="1"/>
  <c r="T21" i="12"/>
  <c r="U21" i="12" s="1"/>
  <c r="T21" i="11"/>
  <c r="U21" i="11" s="1"/>
  <c r="T18" i="11"/>
  <c r="U18" i="11" s="1"/>
  <c r="T14" i="12"/>
  <c r="U14" i="12" s="1"/>
  <c r="T9" i="12"/>
  <c r="U9" i="12" s="1"/>
  <c r="T6" i="12"/>
  <c r="U6" i="12" s="1"/>
  <c r="T20" i="11"/>
  <c r="U20" i="11" s="1"/>
  <c r="T17" i="11"/>
  <c r="U17" i="11" s="1"/>
  <c r="T6" i="11"/>
  <c r="U6" i="11" s="1"/>
  <c r="T12" i="11"/>
  <c r="U12" i="11" s="1"/>
  <c r="T9" i="11"/>
  <c r="U9" i="11" s="1"/>
  <c r="T15" i="11"/>
  <c r="U15" i="11" s="1"/>
  <c r="T17" i="12"/>
  <c r="U17" i="12" s="1"/>
  <c r="T11" i="12"/>
  <c r="U11" i="12" s="1"/>
  <c r="T13" i="12"/>
  <c r="U13" i="12" s="1"/>
  <c r="T5" i="12"/>
  <c r="U5" i="12" s="1"/>
  <c r="T11" i="11"/>
  <c r="U11" i="11" s="1"/>
  <c r="W10" i="11" s="1"/>
  <c r="X10" i="11" s="1"/>
  <c r="T14" i="11"/>
  <c r="U14" i="11" s="1"/>
  <c r="T5" i="11"/>
  <c r="U5" i="11" s="1"/>
  <c r="T8" i="11"/>
  <c r="U8" i="11" s="1"/>
  <c r="T7" i="11"/>
  <c r="U7" i="11" s="1"/>
  <c r="T10" i="12"/>
  <c r="U10" i="12" s="1"/>
  <c r="T4" i="12"/>
  <c r="U4" i="12" s="1"/>
  <c r="T10" i="11"/>
  <c r="U10" i="11" s="1"/>
  <c r="T4" i="11"/>
  <c r="U4" i="11" s="1"/>
  <c r="T16" i="11"/>
  <c r="U16" i="11" s="1"/>
  <c r="T19" i="11"/>
  <c r="U19" i="11" s="1"/>
  <c r="T13" i="11"/>
  <c r="U13" i="11" s="1"/>
  <c r="T10" i="10"/>
  <c r="U10" i="10" s="1"/>
  <c r="T16" i="10"/>
  <c r="U16" i="10" s="1"/>
  <c r="T22" i="10"/>
  <c r="U22" i="10" s="1"/>
  <c r="T7" i="10"/>
  <c r="U7" i="10" s="1"/>
  <c r="T19" i="12"/>
  <c r="U19" i="12" s="1"/>
  <c r="T16" i="12"/>
  <c r="U16" i="12" s="1"/>
  <c r="T7" i="12"/>
  <c r="U7" i="12" s="1"/>
  <c r="T4" i="13"/>
  <c r="U4" i="13" s="1"/>
  <c r="T6" i="13"/>
  <c r="U6" i="13" s="1"/>
  <c r="T5" i="13"/>
  <c r="U5" i="13" s="1"/>
  <c r="W4" i="12"/>
  <c r="X4" i="12" s="1"/>
  <c r="T12" i="12"/>
  <c r="U12" i="12" s="1"/>
  <c r="T20" i="12"/>
  <c r="U20" i="12" s="1"/>
  <c r="T8" i="12"/>
  <c r="U8" i="12" s="1"/>
  <c r="W16" i="12"/>
  <c r="X16" i="12" s="1"/>
  <c r="T15" i="12"/>
  <c r="U15" i="12" s="1"/>
  <c r="W19" i="11"/>
  <c r="X19" i="11" s="1"/>
  <c r="T17" i="10"/>
  <c r="U17" i="10" s="1"/>
  <c r="T18" i="10"/>
  <c r="U18" i="10" s="1"/>
  <c r="T24" i="10"/>
  <c r="U24" i="10" s="1"/>
  <c r="T20" i="10"/>
  <c r="U20" i="10" s="1"/>
  <c r="T9" i="10"/>
  <c r="U9" i="10" s="1"/>
  <c r="T8" i="10"/>
  <c r="U8" i="10" s="1"/>
  <c r="T19" i="10"/>
  <c r="U19" i="10" s="1"/>
  <c r="T11" i="10"/>
  <c r="U11" i="10" s="1"/>
  <c r="T21" i="10"/>
  <c r="U21" i="10" s="1"/>
  <c r="T12" i="10"/>
  <c r="U12" i="10" s="1"/>
  <c r="T23" i="10"/>
  <c r="U23" i="10" s="1"/>
  <c r="R6" i="10"/>
  <c r="D6" i="10"/>
  <c r="F6" i="10" s="1"/>
  <c r="R5" i="10"/>
  <c r="D5" i="10"/>
  <c r="F5" i="10" s="1"/>
  <c r="R4" i="10"/>
  <c r="F4" i="10"/>
  <c r="R15" i="10"/>
  <c r="D15" i="10"/>
  <c r="F15" i="10" s="1"/>
  <c r="R14" i="10"/>
  <c r="D14" i="10"/>
  <c r="F14" i="10" s="1"/>
  <c r="R13" i="10"/>
  <c r="F13" i="10"/>
  <c r="W7" i="11" l="1"/>
  <c r="X7" i="11" s="1"/>
  <c r="V15" i="12"/>
  <c r="V5" i="12"/>
  <c r="W4" i="13"/>
  <c r="W10" i="12"/>
  <c r="X10" i="12" s="1"/>
  <c r="V18" i="12"/>
  <c r="W16" i="11"/>
  <c r="X16" i="11" s="1"/>
  <c r="W13" i="11"/>
  <c r="X13" i="11" s="1"/>
  <c r="W7" i="12"/>
  <c r="X7" i="12" s="1"/>
  <c r="W4" i="11"/>
  <c r="X4" i="11" s="1"/>
  <c r="W16" i="10"/>
  <c r="X16" i="10" s="1"/>
  <c r="W7" i="10"/>
  <c r="X7" i="10" s="1"/>
  <c r="X4" i="13"/>
  <c r="V4" i="13"/>
  <c r="V6" i="13"/>
  <c r="V5" i="13"/>
  <c r="V20" i="12"/>
  <c r="V4" i="12"/>
  <c r="V14" i="12"/>
  <c r="V16" i="12"/>
  <c r="V7" i="12"/>
  <c r="V10" i="12"/>
  <c r="W19" i="12"/>
  <c r="X19" i="12" s="1"/>
  <c r="V12" i="12"/>
  <c r="V11" i="12"/>
  <c r="V17" i="12"/>
  <c r="V6" i="12"/>
  <c r="V19" i="12"/>
  <c r="W13" i="12"/>
  <c r="X13" i="12" s="1"/>
  <c r="V13" i="12"/>
  <c r="V8" i="12"/>
  <c r="V9" i="12"/>
  <c r="V21" i="12"/>
  <c r="V21" i="11"/>
  <c r="V12" i="11"/>
  <c r="V17" i="11"/>
  <c r="V13" i="11"/>
  <c r="V7" i="11"/>
  <c r="V19" i="11"/>
  <c r="V8" i="11"/>
  <c r="V18" i="11"/>
  <c r="V16" i="11"/>
  <c r="V6" i="11"/>
  <c r="V10" i="11"/>
  <c r="V4" i="11"/>
  <c r="V15" i="11"/>
  <c r="V14" i="11"/>
  <c r="V11" i="11"/>
  <c r="V20" i="11"/>
  <c r="V9" i="11"/>
  <c r="V5" i="11"/>
  <c r="W10" i="10"/>
  <c r="X10" i="10" s="1"/>
  <c r="W19" i="10"/>
  <c r="X19" i="10" s="1"/>
  <c r="W22" i="10"/>
  <c r="X22" i="10" s="1"/>
  <c r="T5" i="10"/>
  <c r="U5" i="10" s="1"/>
  <c r="T4" i="10"/>
  <c r="U4" i="10" s="1"/>
  <c r="T15" i="10"/>
  <c r="U15" i="10" s="1"/>
  <c r="T14" i="10"/>
  <c r="U14" i="10" s="1"/>
  <c r="T13" i="10"/>
  <c r="U13" i="10" s="1"/>
  <c r="T6" i="10"/>
  <c r="U6" i="10" s="1"/>
  <c r="V13" i="10" l="1"/>
  <c r="Y4" i="13"/>
  <c r="Y10" i="11"/>
  <c r="Y16" i="12"/>
  <c r="Y13" i="12"/>
  <c r="Y10" i="12"/>
  <c r="Y4" i="12"/>
  <c r="Y19" i="12"/>
  <c r="Y7" i="12"/>
  <c r="Y13" i="11"/>
  <c r="Y19" i="11"/>
  <c r="Y4" i="11"/>
  <c r="Y16" i="11"/>
  <c r="Y7" i="11"/>
  <c r="V8" i="10"/>
  <c r="V10" i="10"/>
  <c r="V23" i="10"/>
  <c r="V19" i="10"/>
  <c r="V7" i="10"/>
  <c r="V16" i="10"/>
  <c r="V21" i="10"/>
  <c r="V22" i="10"/>
  <c r="V9" i="10"/>
  <c r="V20" i="10"/>
  <c r="V17" i="10"/>
  <c r="V12" i="10"/>
  <c r="V24" i="10"/>
  <c r="V18" i="10"/>
  <c r="V11" i="10"/>
  <c r="W4" i="10"/>
  <c r="X4" i="10" s="1"/>
  <c r="V15" i="10"/>
  <c r="W13" i="10"/>
  <c r="X13" i="10" s="1"/>
  <c r="V6" i="10"/>
  <c r="V14" i="10"/>
  <c r="V5" i="10"/>
  <c r="V4" i="10"/>
  <c r="Y7" i="10" l="1"/>
  <c r="Y10" i="10"/>
  <c r="Y16" i="10"/>
  <c r="Y19" i="10"/>
  <c r="Y22" i="10"/>
  <c r="Y4" i="10"/>
  <c r="Y13" i="10"/>
</calcChain>
</file>

<file path=xl/sharedStrings.xml><?xml version="1.0" encoding="utf-8"?>
<sst xmlns="http://schemas.openxmlformats.org/spreadsheetml/2006/main" count="309" uniqueCount="152">
  <si>
    <t>POŘ. ČÍSLO</t>
  </si>
  <si>
    <t>ODDÍL</t>
  </si>
  <si>
    <t>CÍLOVÝ ČAS</t>
  </si>
  <si>
    <t>ČAS NA TRATI</t>
  </si>
  <si>
    <t>TRESTNÉ MINUTY</t>
  </si>
  <si>
    <t>VÝSLEDNÝ ČAS</t>
  </si>
  <si>
    <t>PŘÍJMENÍ, JMÉNO, ROČNÍK</t>
  </si>
  <si>
    <t>START. ČAS</t>
  </si>
  <si>
    <t>U</t>
  </si>
  <si>
    <t>M</t>
  </si>
  <si>
    <t>P</t>
  </si>
  <si>
    <t>V</t>
  </si>
  <si>
    <t>PD</t>
  </si>
  <si>
    <t>TT</t>
  </si>
  <si>
    <t>D</t>
  </si>
  <si>
    <t>KPČ</t>
  </si>
  <si>
    <t>UMÍSTĚNÍ ZE VŠECH</t>
  </si>
  <si>
    <t>UMÍSTĚNÍ ŠTAFETY</t>
  </si>
  <si>
    <t>ŠTAFETA</t>
  </si>
  <si>
    <t>VÝSLEDNÝ ČAS ŠTAFETY</t>
  </si>
  <si>
    <t>Om</t>
  </si>
  <si>
    <t>Oa</t>
  </si>
  <si>
    <t>ZDRŽNÝ ČAS</t>
  </si>
  <si>
    <t>LL</t>
  </si>
  <si>
    <t>Vejrosta Zdeněk 1961</t>
  </si>
  <si>
    <t>TOM-KČT Kralupy 3</t>
  </si>
  <si>
    <t>Karhan Zdeněk 1999</t>
  </si>
  <si>
    <t>Vilhelm Jiří 1970</t>
  </si>
  <si>
    <t>TOM Orlová</t>
  </si>
  <si>
    <t>Genco Ondřej 1996</t>
  </si>
  <si>
    <t>Pavlík Robin 1998</t>
  </si>
  <si>
    <t>Fúsek Tomáš 1966</t>
  </si>
  <si>
    <t>TOM Stopaři Mikulášovice 1</t>
  </si>
  <si>
    <t>Levan Tomáš 1990</t>
  </si>
  <si>
    <t>Petr Josef 1963</t>
  </si>
  <si>
    <t>Buczek Jiří 1976</t>
  </si>
  <si>
    <t>Gach Roman 1963</t>
  </si>
  <si>
    <t>Charvát Daniel 1990</t>
  </si>
  <si>
    <t>TOM Stopaři Mikulášovice 3</t>
  </si>
  <si>
    <t>Šimek Vojtěch 1974</t>
  </si>
  <si>
    <t>Salač Filip 1991</t>
  </si>
  <si>
    <t>Vavřík Jan 1990</t>
  </si>
  <si>
    <t>TOM-KČT Kralupy 5</t>
  </si>
  <si>
    <t>Pop Petr 1971</t>
  </si>
  <si>
    <t>Špáda Petr 1997</t>
  </si>
  <si>
    <t>Plešinger Zdeněk 1995</t>
  </si>
  <si>
    <t>TOM Stopaři Mikulášovice 2</t>
  </si>
  <si>
    <t>Machorek David 1994</t>
  </si>
  <si>
    <t>Kalousek Petr 1986</t>
  </si>
  <si>
    <t>Kolmistr Tomáš 1989</t>
  </si>
  <si>
    <t>TOM-KČT Kralupy 1</t>
  </si>
  <si>
    <t>Koldinský Jan 1985</t>
  </si>
  <si>
    <t>Procházka Vít 1980</t>
  </si>
  <si>
    <t>Fuksa Lukáš 1996</t>
  </si>
  <si>
    <t>TOM Tuláci Frýdek-Místek 1</t>
  </si>
  <si>
    <t>Pasterňák Tomáš 1993</t>
  </si>
  <si>
    <t>Maťaťa Viktor 1996</t>
  </si>
  <si>
    <t>Vaněk Vítězslav 1997</t>
  </si>
  <si>
    <t>TOM-KČT Kralupy 4</t>
  </si>
  <si>
    <t>Krotil Jakub 1998</t>
  </si>
  <si>
    <t>Humhej Jakub 1997</t>
  </si>
  <si>
    <t>Vejrosta Jan 1991</t>
  </si>
  <si>
    <t>TOM-KČT Kralupy 2</t>
  </si>
  <si>
    <t>Sosnovec Daniel 1998</t>
  </si>
  <si>
    <t>Vávra Kryštof 1997</t>
  </si>
  <si>
    <t>Čokrtová Jana 1992</t>
  </si>
  <si>
    <t>Junák Český Brod (Čokrtky)</t>
  </si>
  <si>
    <t>Čokrtová Kateřina 1994</t>
  </si>
  <si>
    <t>Babicová Eva 1988</t>
  </si>
  <si>
    <t>Malíková Lucie 1988</t>
  </si>
  <si>
    <t>Kosinová Lucie 1988</t>
  </si>
  <si>
    <t>Popová Tereza 1998</t>
  </si>
  <si>
    <t>Šteflová Kateřina 2000</t>
  </si>
  <si>
    <t>Kralovice</t>
  </si>
  <si>
    <t>Poslední Kateřina 2000</t>
  </si>
  <si>
    <t>Hynková Barbora 1991</t>
  </si>
  <si>
    <t>Kreibichová Michaela 1994</t>
  </si>
  <si>
    <t>TOM Stopaři Mikulášovice</t>
  </si>
  <si>
    <t>Trojanová Pavlína 1977</t>
  </si>
  <si>
    <t>Fúsková Květa 1978</t>
  </si>
  <si>
    <t>Váňová Karolína 1999</t>
  </si>
  <si>
    <t>Šimůnková Daniela 1999</t>
  </si>
  <si>
    <t>Nejedlá Adéla 1999</t>
  </si>
  <si>
    <t>Bojarčuková Erika 2000</t>
  </si>
  <si>
    <t>TOM Kamaradi Pacov</t>
  </si>
  <si>
    <t>Plášilová Eliška 2000</t>
  </si>
  <si>
    <t>Získalová Karolína 1998</t>
  </si>
  <si>
    <t>Buczková Beáta 2003</t>
  </si>
  <si>
    <t>Hraško Terezie 2002</t>
  </si>
  <si>
    <t>Santoriusová Tereza 2003</t>
  </si>
  <si>
    <t xml:space="preserve">Pavlů Helena 2001 </t>
  </si>
  <si>
    <t>Buncová Klára 2003</t>
  </si>
  <si>
    <t>Došková Eliška 2001</t>
  </si>
  <si>
    <t>Wagnerová Marie 2001</t>
  </si>
  <si>
    <t>ZŠ Kynšperk nad Ohří</t>
  </si>
  <si>
    <t>Nováková Adéla 2001</t>
  </si>
  <si>
    <t>Wagnerová Magdaléna 2003</t>
  </si>
  <si>
    <t>Schejbalová  Karolína 2001</t>
  </si>
  <si>
    <t>TOM Vejři Lovosice</t>
  </si>
  <si>
    <t>Klitschová Natálie 2002</t>
  </si>
  <si>
    <t>Helisová Sára 2004</t>
  </si>
  <si>
    <t>Šimková Eliška 2003</t>
  </si>
  <si>
    <t>Mocíková Natálie 2005</t>
  </si>
  <si>
    <t>Fúsková Andrea 2003</t>
  </si>
  <si>
    <t>Lucie Gašková 2006</t>
  </si>
  <si>
    <t>Buncová Adéla 2006</t>
  </si>
  <si>
    <t>Kozelková Eliška 2003</t>
  </si>
  <si>
    <t>Maťaťová Kristýna 2004</t>
  </si>
  <si>
    <t>TOM Tuláci Frýdek-Místek 2</t>
  </si>
  <si>
    <t>Žálková  Vanda 2003</t>
  </si>
  <si>
    <t>Buczková Adéla 2005</t>
  </si>
  <si>
    <t>Havrda Petr 2003</t>
  </si>
  <si>
    <t>Škop František 2003</t>
  </si>
  <si>
    <t>Khestl Vojtěch 2005</t>
  </si>
  <si>
    <t>Kozelka Vojtěch 2003</t>
  </si>
  <si>
    <t>Hofman Jakub 2002</t>
  </si>
  <si>
    <t>Česnek Lomas Eduard 2003</t>
  </si>
  <si>
    <t>Sládek Lukáš 2002</t>
  </si>
  <si>
    <t>Tupý Adam 2002</t>
  </si>
  <si>
    <t>Zeman Martin 2001</t>
  </si>
  <si>
    <t>Škrabálek Ondřej 2005</t>
  </si>
  <si>
    <t>Plicka Petr 2003</t>
  </si>
  <si>
    <t>Blahůšek Jan 2003</t>
  </si>
  <si>
    <t>Machorek Lukáš 2006</t>
  </si>
  <si>
    <t>Fúsek Ondřej 2007</t>
  </si>
  <si>
    <t>Kreibich Daniel 2005</t>
  </si>
  <si>
    <t>Červenka Adam 2001</t>
  </si>
  <si>
    <t>Vachta Vojtěch 2002</t>
  </si>
  <si>
    <t>Vagner Karel 2001</t>
  </si>
  <si>
    <t>Pröschl Vojtěch 1999</t>
  </si>
  <si>
    <t>Vejrostová Romana 1965</t>
  </si>
  <si>
    <t>TOM Tuláci Frýdek-Místek 2 (1,2)
TOM KČT Kralupy (3)</t>
  </si>
  <si>
    <t>Mistrovství České republiky štafet v turistickém závodě</t>
  </si>
  <si>
    <t xml:space="preserve">ředitel závodu: </t>
  </si>
  <si>
    <t>hlavní rozhodčí:</t>
  </si>
  <si>
    <t>stavba trati:</t>
  </si>
  <si>
    <t>počtářská komise:</t>
  </si>
  <si>
    <t>Lovosice</t>
  </si>
  <si>
    <t>Gabriela Schejbalová - Lovosice</t>
  </si>
  <si>
    <t>Vojtěch Wagner - Kynšperk nad Ohří</t>
  </si>
  <si>
    <t>Jan Schejbal - Lovosice, Patrik Beck - Lovosice</t>
  </si>
  <si>
    <t>Peter Vaněk - Kralupy nad Vltavou</t>
  </si>
  <si>
    <t>DOSPĚLÍ</t>
  </si>
  <si>
    <t>2 TRESTNÉ</t>
  </si>
  <si>
    <t>1 TRESTNÝ</t>
  </si>
  <si>
    <t>0 TRESTNÝCH</t>
  </si>
  <si>
    <t>SKUTEČNÁ VZDÁLENOST</t>
  </si>
  <si>
    <t>POD</t>
  </si>
  <si>
    <t>-</t>
  </si>
  <si>
    <t>NAD</t>
  </si>
  <si>
    <t>ŽENY + ŽÁCI</t>
  </si>
  <si>
    <t>ŽACTVO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</si>
</sst>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;@"/>
    <numFmt numFmtId="165" formatCode="[$-F400]h:mm:ss\ AM/PM"/>
    <numFmt numFmtId="166" formatCode="[$-F800]dddd\,\ mmmm\ dd\,\ yyyy"/>
    <numFmt numFmtId="167" formatCode="0.0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sz val="22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Fill="1" applyBorder="1"/>
    <xf numFmtId="0" fontId="1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164" fontId="4" fillId="0" borderId="1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164" fontId="4" fillId="0" borderId="6" xfId="0" applyNumberFormat="1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>
      <alignment horizontal="center"/>
    </xf>
    <xf numFmtId="164" fontId="4" fillId="0" borderId="1" xfId="0" applyNumberFormat="1" applyFont="1" applyFill="1" applyBorder="1" applyAlignment="1" applyProtection="1">
      <alignment horizontal="center"/>
      <protection locked="0"/>
    </xf>
    <xf numFmtId="164" fontId="4" fillId="0" borderId="11" xfId="0" applyNumberFormat="1" applyFont="1" applyFill="1" applyBorder="1" applyAlignment="1" applyProtection="1">
      <alignment horizontal="center"/>
      <protection locked="0"/>
    </xf>
    <xf numFmtId="1" fontId="4" fillId="0" borderId="6" xfId="0" applyNumberFormat="1" applyFont="1" applyFill="1" applyBorder="1" applyAlignment="1" applyProtection="1">
      <alignment horizontal="center"/>
      <protection locked="0"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1" xfId="0" applyNumberFormat="1" applyFont="1" applyFill="1" applyBorder="1" applyAlignment="1" applyProtection="1">
      <alignment horizontal="center"/>
      <protection locked="0"/>
    </xf>
    <xf numFmtId="165" fontId="4" fillId="0" borderId="6" xfId="0" applyNumberFormat="1" applyFont="1" applyFill="1" applyBorder="1" applyAlignment="1" applyProtection="1">
      <alignment horizontal="center"/>
      <protection locked="0"/>
    </xf>
    <xf numFmtId="165" fontId="4" fillId="0" borderId="1" xfId="0" applyNumberFormat="1" applyFont="1" applyFill="1" applyBorder="1" applyAlignment="1" applyProtection="1">
      <alignment horizontal="center"/>
      <protection locked="0"/>
    </xf>
    <xf numFmtId="165" fontId="4" fillId="0" borderId="11" xfId="0" applyNumberFormat="1" applyFont="1" applyFill="1" applyBorder="1" applyAlignment="1" applyProtection="1">
      <alignment horizontal="center"/>
      <protection locked="0"/>
    </xf>
    <xf numFmtId="1" fontId="4" fillId="0" borderId="6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65" fontId="4" fillId="0" borderId="6" xfId="0" applyNumberFormat="1" applyFont="1" applyFill="1" applyBorder="1" applyAlignment="1">
      <alignment horizontal="center"/>
    </xf>
    <xf numFmtId="1" fontId="4" fillId="0" borderId="6" xfId="0" applyNumberFormat="1" applyFont="1" applyFill="1" applyBorder="1" applyAlignment="1" applyProtection="1">
      <alignment horizontal="center"/>
    </xf>
    <xf numFmtId="21" fontId="4" fillId="0" borderId="6" xfId="0" applyNumberFormat="1" applyFont="1" applyFill="1" applyBorder="1" applyAlignment="1" applyProtection="1">
      <alignment horizontal="center"/>
    </xf>
    <xf numFmtId="165" fontId="4" fillId="0" borderId="6" xfId="0" applyNumberFormat="1" applyFont="1" applyFill="1" applyBorder="1" applyAlignment="1" applyProtection="1">
      <alignment horizontal="center"/>
    </xf>
    <xf numFmtId="165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 applyProtection="1">
      <alignment horizontal="center"/>
    </xf>
    <xf numFmtId="165" fontId="4" fillId="0" borderId="1" xfId="0" applyNumberFormat="1" applyFont="1" applyFill="1" applyBorder="1" applyAlignment="1" applyProtection="1">
      <alignment horizontal="center"/>
    </xf>
    <xf numFmtId="165" fontId="4" fillId="0" borderId="1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 applyProtection="1">
      <alignment horizontal="center"/>
    </xf>
    <xf numFmtId="165" fontId="4" fillId="0" borderId="11" xfId="0" applyNumberFormat="1" applyFont="1" applyFill="1" applyBorder="1" applyAlignment="1" applyProtection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11" fillId="0" borderId="1" xfId="0" applyFont="1" applyFill="1" applyBorder="1"/>
    <xf numFmtId="164" fontId="4" fillId="0" borderId="16" xfId="0" applyNumberFormat="1" applyFont="1" applyFill="1" applyBorder="1" applyAlignment="1" applyProtection="1">
      <alignment horizontal="center"/>
      <protection locked="0"/>
    </xf>
    <xf numFmtId="164" fontId="4" fillId="0" borderId="18" xfId="0" applyNumberFormat="1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/>
    </xf>
    <xf numFmtId="0" fontId="11" fillId="0" borderId="20" xfId="0" applyFont="1" applyFill="1" applyBorder="1"/>
    <xf numFmtId="0" fontId="11" fillId="0" borderId="6" xfId="0" applyFont="1" applyFill="1" applyBorder="1"/>
    <xf numFmtId="0" fontId="11" fillId="0" borderId="11" xfId="0" applyFont="1" applyFill="1" applyBorder="1"/>
    <xf numFmtId="0" fontId="11" fillId="0" borderId="11" xfId="0" applyFont="1" applyFill="1" applyBorder="1" applyAlignment="1">
      <alignment wrapText="1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right"/>
    </xf>
    <xf numFmtId="0" fontId="13" fillId="0" borderId="0" xfId="0" applyFont="1"/>
    <xf numFmtId="0" fontId="14" fillId="0" borderId="0" xfId="0" applyFont="1"/>
    <xf numFmtId="0" fontId="1" fillId="0" borderId="0" xfId="0" applyFont="1"/>
    <xf numFmtId="166" fontId="14" fillId="0" borderId="0" xfId="0" applyNumberFormat="1" applyFont="1" applyAlignment="1">
      <alignment horizontal="left"/>
    </xf>
    <xf numFmtId="167" fontId="0" fillId="0" borderId="0" xfId="0" applyNumberFormat="1"/>
    <xf numFmtId="167" fontId="17" fillId="0" borderId="0" xfId="0" applyNumberFormat="1" applyFont="1" applyAlignment="1">
      <alignment horizontal="center" vertical="center" wrapText="1"/>
    </xf>
    <xf numFmtId="167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left"/>
    </xf>
    <xf numFmtId="167" fontId="18" fillId="0" borderId="0" xfId="0" applyNumberFormat="1" applyFont="1"/>
    <xf numFmtId="167" fontId="16" fillId="0" borderId="0" xfId="0" applyNumberFormat="1" applyFont="1" applyAlignment="1">
      <alignment horizontal="center" vertical="center"/>
    </xf>
    <xf numFmtId="167" fontId="0" fillId="4" borderId="0" xfId="0" applyNumberFormat="1" applyFill="1"/>
    <xf numFmtId="0" fontId="3" fillId="3" borderId="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46" fontId="5" fillId="0" borderId="6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1" xfId="0" applyFont="1" applyFill="1" applyBorder="1"/>
    <xf numFmtId="46" fontId="5" fillId="0" borderId="13" xfId="0" applyNumberFormat="1" applyFont="1" applyFill="1" applyBorder="1" applyAlignment="1">
      <alignment horizontal="center" vertical="center"/>
    </xf>
    <xf numFmtId="0" fontId="6" fillId="0" borderId="3" xfId="0" applyFont="1" applyBorder="1" applyAlignment="1"/>
    <xf numFmtId="0" fontId="6" fillId="0" borderId="4" xfId="0" applyFont="1" applyBorder="1" applyAlignment="1"/>
    <xf numFmtId="0" fontId="8" fillId="0" borderId="7" xfId="0" applyFont="1" applyFill="1" applyBorder="1" applyAlignment="1" applyProtection="1">
      <alignment horizontal="center" vertical="center"/>
    </xf>
    <xf numFmtId="0" fontId="9" fillId="0" borderId="9" xfId="0" applyFont="1" applyFill="1" applyBorder="1" applyProtection="1"/>
    <xf numFmtId="0" fontId="9" fillId="0" borderId="12" xfId="0" applyFont="1" applyFill="1" applyBorder="1" applyProtection="1"/>
    <xf numFmtId="0" fontId="11" fillId="0" borderId="6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6" fillId="0" borderId="3" xfId="0" applyFont="1" applyFill="1" applyBorder="1" applyAlignment="1"/>
    <xf numFmtId="0" fontId="6" fillId="0" borderId="4" xfId="0" applyFont="1" applyFill="1" applyBorder="1" applyAlignment="1"/>
    <xf numFmtId="167" fontId="15" fillId="0" borderId="0" xfId="0" applyNumberFormat="1" applyFont="1" applyAlignment="1">
      <alignment horizontal="center" vertical="center"/>
    </xf>
    <xf numFmtId="167" fontId="16" fillId="0" borderId="0" xfId="0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9"/>
  <sheetViews>
    <sheetView tabSelected="1" workbookViewId="0"/>
  </sheetViews>
  <sheetFormatPr defaultRowHeight="15" x14ac:dyDescent="0.25"/>
  <cols>
    <col min="2" max="2" width="17.5703125" bestFit="1" customWidth="1"/>
  </cols>
  <sheetData>
    <row r="2" spans="2:5" ht="28.5" x14ac:dyDescent="0.45">
      <c r="B2" s="43" t="s">
        <v>132</v>
      </c>
    </row>
    <row r="3" spans="2:5" ht="21" x14ac:dyDescent="0.35">
      <c r="B3" s="46">
        <v>42266</v>
      </c>
    </row>
    <row r="4" spans="2:5" ht="21" x14ac:dyDescent="0.35">
      <c r="B4" s="44" t="s">
        <v>137</v>
      </c>
    </row>
    <row r="6" spans="2:5" x14ac:dyDescent="0.25">
      <c r="B6" s="45" t="s">
        <v>133</v>
      </c>
      <c r="E6" t="s">
        <v>138</v>
      </c>
    </row>
    <row r="7" spans="2:5" x14ac:dyDescent="0.25">
      <c r="B7" s="45" t="s">
        <v>134</v>
      </c>
      <c r="E7" t="s">
        <v>139</v>
      </c>
    </row>
    <row r="8" spans="2:5" x14ac:dyDescent="0.25">
      <c r="B8" s="45" t="s">
        <v>135</v>
      </c>
      <c r="E8" t="s">
        <v>140</v>
      </c>
    </row>
    <row r="9" spans="2:5" x14ac:dyDescent="0.25">
      <c r="B9" s="45" t="s">
        <v>136</v>
      </c>
      <c r="E9" t="s">
        <v>141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"/>
  <sheetViews>
    <sheetView zoomScale="120" zoomScaleNormal="120" workbookViewId="0">
      <pane ySplit="3" topLeftCell="A4" activePane="bottomLeft" state="frozen"/>
      <selection pane="bottomLeft" activeCell="A25" sqref="A25"/>
    </sheetView>
  </sheetViews>
  <sheetFormatPr defaultRowHeight="15" x14ac:dyDescent="0.25"/>
  <cols>
    <col min="1" max="1" width="8.140625" style="2" customWidth="1"/>
    <col min="2" max="2" width="20.85546875" style="1" customWidth="1"/>
    <col min="3" max="3" width="13" style="4" customWidth="1"/>
    <col min="4" max="5" width="7.5703125" style="1" customWidth="1"/>
    <col min="6" max="6" width="8.42578125" style="1" customWidth="1"/>
    <col min="7" max="7" width="3" style="1" customWidth="1"/>
    <col min="8" max="8" width="2.42578125" style="1" customWidth="1"/>
    <col min="9" max="9" width="3.140625" style="1" customWidth="1"/>
    <col min="10" max="10" width="2.140625" style="1" bestFit="1" customWidth="1"/>
    <col min="11" max="12" width="2.85546875" style="1" customWidth="1"/>
    <col min="13" max="14" width="2.5703125" style="1" customWidth="1"/>
    <col min="15" max="16" width="2.28515625" style="1" customWidth="1"/>
    <col min="17" max="17" width="8.42578125" style="1" hidden="1" customWidth="1"/>
    <col min="18" max="20" width="8.42578125" style="1" customWidth="1"/>
    <col min="21" max="21" width="8.42578125" style="1" hidden="1" customWidth="1"/>
    <col min="22" max="22" width="10.7109375" style="1" customWidth="1"/>
    <col min="23" max="23" width="10.140625" style="1" customWidth="1"/>
    <col min="24" max="24" width="10.140625" style="1" hidden="1" customWidth="1"/>
    <col min="25" max="25" width="11" style="1" customWidth="1"/>
    <col min="26" max="26" width="9.140625" style="1"/>
    <col min="27" max="27" width="11.85546875" style="1" bestFit="1" customWidth="1"/>
    <col min="28" max="16384" width="9.140625" style="1"/>
  </cols>
  <sheetData>
    <row r="1" spans="1:29" ht="15" customHeight="1" x14ac:dyDescent="0.25">
      <c r="A1" s="56" t="s">
        <v>0</v>
      </c>
      <c r="B1" s="8" t="s">
        <v>18</v>
      </c>
      <c r="C1" s="59" t="s">
        <v>1</v>
      </c>
      <c r="D1" s="59" t="s">
        <v>7</v>
      </c>
      <c r="E1" s="62" t="s">
        <v>2</v>
      </c>
      <c r="F1" s="65" t="s">
        <v>3</v>
      </c>
      <c r="G1" s="68" t="s">
        <v>4</v>
      </c>
      <c r="H1" s="69"/>
      <c r="I1" s="69"/>
      <c r="J1" s="69"/>
      <c r="K1" s="69"/>
      <c r="L1" s="69"/>
      <c r="M1" s="69"/>
      <c r="N1" s="69"/>
      <c r="O1" s="69"/>
      <c r="P1" s="70"/>
      <c r="Q1" s="81" t="s">
        <v>4</v>
      </c>
      <c r="R1" s="59" t="s">
        <v>4</v>
      </c>
      <c r="S1" s="59" t="s">
        <v>22</v>
      </c>
      <c r="T1" s="59" t="s">
        <v>5</v>
      </c>
      <c r="U1" s="81" t="s">
        <v>16</v>
      </c>
      <c r="V1" s="59" t="s">
        <v>16</v>
      </c>
      <c r="W1" s="59" t="s">
        <v>19</v>
      </c>
      <c r="X1" s="71"/>
      <c r="Y1" s="74" t="s">
        <v>17</v>
      </c>
      <c r="AA1" s="3"/>
      <c r="AB1" s="41">
        <v>0</v>
      </c>
      <c r="AC1" s="41">
        <v>0</v>
      </c>
    </row>
    <row r="2" spans="1:29" ht="15" customHeight="1" x14ac:dyDescent="0.25">
      <c r="A2" s="57"/>
      <c r="B2" s="77" t="s">
        <v>6</v>
      </c>
      <c r="C2" s="60"/>
      <c r="D2" s="60"/>
      <c r="E2" s="63"/>
      <c r="F2" s="66"/>
      <c r="G2" s="54" t="s">
        <v>23</v>
      </c>
      <c r="H2" s="54" t="s">
        <v>13</v>
      </c>
      <c r="I2" s="54" t="s">
        <v>15</v>
      </c>
      <c r="J2" s="54" t="s">
        <v>14</v>
      </c>
      <c r="K2" s="54" t="s">
        <v>20</v>
      </c>
      <c r="L2" s="79" t="s">
        <v>21</v>
      </c>
      <c r="M2" s="54" t="s">
        <v>8</v>
      </c>
      <c r="N2" s="54" t="s">
        <v>11</v>
      </c>
      <c r="O2" s="54" t="s">
        <v>12</v>
      </c>
      <c r="P2" s="54"/>
      <c r="Q2" s="82"/>
      <c r="R2" s="60"/>
      <c r="S2" s="60"/>
      <c r="T2" s="60"/>
      <c r="U2" s="82"/>
      <c r="V2" s="60"/>
      <c r="W2" s="60"/>
      <c r="X2" s="72"/>
      <c r="Y2" s="75"/>
      <c r="AA2" s="3"/>
      <c r="AB2" s="42" t="s">
        <v>14</v>
      </c>
      <c r="AC2" s="41">
        <v>10</v>
      </c>
    </row>
    <row r="3" spans="1:29" ht="15" customHeight="1" thickBot="1" x14ac:dyDescent="0.3">
      <c r="A3" s="58"/>
      <c r="B3" s="78"/>
      <c r="C3" s="61"/>
      <c r="D3" s="61"/>
      <c r="E3" s="64"/>
      <c r="F3" s="67"/>
      <c r="G3" s="55"/>
      <c r="H3" s="55"/>
      <c r="I3" s="55"/>
      <c r="J3" s="55"/>
      <c r="K3" s="55"/>
      <c r="L3" s="80"/>
      <c r="M3" s="55"/>
      <c r="N3" s="55"/>
      <c r="O3" s="30" t="s">
        <v>10</v>
      </c>
      <c r="P3" s="30" t="s">
        <v>9</v>
      </c>
      <c r="Q3" s="83"/>
      <c r="R3" s="61"/>
      <c r="S3" s="61"/>
      <c r="T3" s="61"/>
      <c r="U3" s="83"/>
      <c r="V3" s="61"/>
      <c r="W3" s="61"/>
      <c r="X3" s="73"/>
      <c r="Y3" s="76"/>
      <c r="AB3" s="41"/>
      <c r="AC3" s="42" t="s">
        <v>14</v>
      </c>
    </row>
    <row r="4" spans="1:29" ht="15" customHeight="1" x14ac:dyDescent="0.25">
      <c r="A4" s="84">
        <v>4</v>
      </c>
      <c r="B4" s="38" t="s">
        <v>90</v>
      </c>
      <c r="C4" s="87" t="s">
        <v>50</v>
      </c>
      <c r="D4" s="34">
        <v>2.7777777777777779E-3</v>
      </c>
      <c r="E4" s="7">
        <v>1.9768518518518515E-2</v>
      </c>
      <c r="F4" s="20">
        <f t="shared" ref="F4:F12" si="0">E4-D4</f>
        <v>1.6990740740740737E-2</v>
      </c>
      <c r="G4" s="17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1</v>
      </c>
      <c r="O4" s="11">
        <v>2</v>
      </c>
      <c r="P4" s="11">
        <v>1</v>
      </c>
      <c r="Q4" s="21">
        <f t="shared" ref="Q4:Q21" si="1">SUM(G4:P4)</f>
        <v>4</v>
      </c>
      <c r="R4" s="22">
        <f>TIME(0,Q4,0)</f>
        <v>2.7777777777777779E-3</v>
      </c>
      <c r="S4" s="14"/>
      <c r="T4" s="23">
        <f>F4+R4+S4</f>
        <v>1.9768518518518515E-2</v>
      </c>
      <c r="U4" s="20">
        <f t="shared" ref="U4:U12" si="2">T4</f>
        <v>1.9768518518518515E-2</v>
      </c>
      <c r="V4" s="17">
        <f t="shared" ref="V4:V12" si="3">IF(OR(L4=AC$3),"DISC",RANK(U4,U$4:U$31696,1))</f>
        <v>6</v>
      </c>
      <c r="W4" s="90">
        <f>SUM(U4:U6)</f>
        <v>5.7638888888888892E-2</v>
      </c>
      <c r="X4" s="93">
        <f>IF(OR(L4=AC$3,L5=AC$3,L6=AC$3),"",W4)</f>
        <v>5.7638888888888892E-2</v>
      </c>
      <c r="Y4" s="96">
        <f>IF(OR(V4="DISC",V5="DISC",V6="DISC"),"DISC",RANK(X4,X$4:X$31696,1))</f>
        <v>1</v>
      </c>
    </row>
    <row r="5" spans="1:29" ht="15" customHeight="1" x14ac:dyDescent="0.25">
      <c r="A5" s="85"/>
      <c r="B5" s="33" t="s">
        <v>91</v>
      </c>
      <c r="C5" s="88"/>
      <c r="D5" s="35">
        <f t="shared" ref="D5:D6" si="4">E4</f>
        <v>1.9768518518518515E-2</v>
      </c>
      <c r="E5" s="9">
        <v>3.7928240740740742E-2</v>
      </c>
      <c r="F5" s="24">
        <f t="shared" si="0"/>
        <v>1.8159722222222226E-2</v>
      </c>
      <c r="G5" s="18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2</v>
      </c>
      <c r="Q5" s="25">
        <f t="shared" si="1"/>
        <v>2</v>
      </c>
      <c r="R5" s="26">
        <f>TIME(0,Q5,0)</f>
        <v>1.3888888888888889E-3</v>
      </c>
      <c r="S5" s="15"/>
      <c r="T5" s="26">
        <f t="shared" ref="T5:T6" si="5">F5+R5+S5</f>
        <v>1.9548611111111114E-2</v>
      </c>
      <c r="U5" s="24">
        <f t="shared" si="2"/>
        <v>1.9548611111111114E-2</v>
      </c>
      <c r="V5" s="18">
        <f t="shared" si="3"/>
        <v>5</v>
      </c>
      <c r="W5" s="91"/>
      <c r="X5" s="94"/>
      <c r="Y5" s="97"/>
    </row>
    <row r="6" spans="1:29" ht="15.75" customHeight="1" thickBot="1" x14ac:dyDescent="0.3">
      <c r="A6" s="86"/>
      <c r="B6" s="40" t="s">
        <v>92</v>
      </c>
      <c r="C6" s="89"/>
      <c r="D6" s="36">
        <f t="shared" si="4"/>
        <v>3.7928240740740742E-2</v>
      </c>
      <c r="E6" s="10">
        <v>5.486111111111111E-2</v>
      </c>
      <c r="F6" s="27">
        <f t="shared" si="0"/>
        <v>1.6932870370370369E-2</v>
      </c>
      <c r="G6" s="19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1</v>
      </c>
      <c r="O6" s="13">
        <v>0</v>
      </c>
      <c r="P6" s="13">
        <v>1</v>
      </c>
      <c r="Q6" s="28">
        <f t="shared" si="1"/>
        <v>2</v>
      </c>
      <c r="R6" s="29">
        <f>TIME(0,Q6,0)</f>
        <v>1.3888888888888889E-3</v>
      </c>
      <c r="S6" s="16"/>
      <c r="T6" s="29">
        <f t="shared" si="5"/>
        <v>1.8321759259259256E-2</v>
      </c>
      <c r="U6" s="27">
        <f t="shared" si="2"/>
        <v>1.8321759259259256E-2</v>
      </c>
      <c r="V6" s="19">
        <f t="shared" si="3"/>
        <v>2</v>
      </c>
      <c r="W6" s="92"/>
      <c r="X6" s="95"/>
      <c r="Y6" s="98"/>
    </row>
    <row r="7" spans="1:29" ht="15" customHeight="1" x14ac:dyDescent="0.25">
      <c r="A7" s="84">
        <v>6</v>
      </c>
      <c r="B7" s="38" t="s">
        <v>93</v>
      </c>
      <c r="C7" s="99" t="s">
        <v>94</v>
      </c>
      <c r="D7" s="34">
        <v>4.8611111111111112E-3</v>
      </c>
      <c r="E7" s="7">
        <v>2.1990740740740741E-2</v>
      </c>
      <c r="F7" s="20">
        <f t="shared" si="0"/>
        <v>1.712962962962963E-2</v>
      </c>
      <c r="G7" s="17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2</v>
      </c>
      <c r="O7" s="11">
        <v>1</v>
      </c>
      <c r="P7" s="11">
        <v>0</v>
      </c>
      <c r="Q7" s="21">
        <f t="shared" si="1"/>
        <v>3</v>
      </c>
      <c r="R7" s="22">
        <f>TIME(0,Q7,0)</f>
        <v>2.0833333333333333E-3</v>
      </c>
      <c r="S7" s="14"/>
      <c r="T7" s="23">
        <f>F7+R7+S7</f>
        <v>1.9212962962962963E-2</v>
      </c>
      <c r="U7" s="20">
        <f t="shared" si="2"/>
        <v>1.9212962962962963E-2</v>
      </c>
      <c r="V7" s="17">
        <f t="shared" si="3"/>
        <v>4</v>
      </c>
      <c r="W7" s="90">
        <f>SUM(U7:U9)</f>
        <v>6.2187499999999993E-2</v>
      </c>
      <c r="X7" s="93">
        <f>IF(OR(L7=AC$3,L8=AC$3,L9=AC$3),"",W7)</f>
        <v>6.2187499999999993E-2</v>
      </c>
      <c r="Y7" s="96">
        <f>IF(OR(V7="DISC",V8="DISC",V9="DISC"),"DISC",RANK(X7,X$4:X$31696,1))</f>
        <v>2</v>
      </c>
    </row>
    <row r="8" spans="1:29" ht="15" customHeight="1" x14ac:dyDescent="0.25">
      <c r="A8" s="85"/>
      <c r="B8" s="33" t="s">
        <v>95</v>
      </c>
      <c r="C8" s="100"/>
      <c r="D8" s="35">
        <f t="shared" ref="D8:D9" si="6">E7</f>
        <v>2.1990740740740741E-2</v>
      </c>
      <c r="E8" s="9">
        <v>4.386574074074074E-2</v>
      </c>
      <c r="F8" s="24">
        <f t="shared" si="0"/>
        <v>2.1874999999999999E-2</v>
      </c>
      <c r="G8" s="18">
        <v>0</v>
      </c>
      <c r="H8" s="12">
        <v>3</v>
      </c>
      <c r="I8" s="12">
        <v>1</v>
      </c>
      <c r="J8" s="12">
        <v>1</v>
      </c>
      <c r="K8" s="12">
        <v>0</v>
      </c>
      <c r="L8" s="12">
        <v>0</v>
      </c>
      <c r="M8" s="12">
        <v>0</v>
      </c>
      <c r="N8" s="12">
        <v>2</v>
      </c>
      <c r="O8" s="12">
        <v>0</v>
      </c>
      <c r="P8" s="12">
        <v>1</v>
      </c>
      <c r="Q8" s="25">
        <f t="shared" si="1"/>
        <v>8</v>
      </c>
      <c r="R8" s="26">
        <f t="shared" ref="R8:R9" si="7">TIME(0,Q8,0)</f>
        <v>5.5555555555555558E-3</v>
      </c>
      <c r="S8" s="15"/>
      <c r="T8" s="26">
        <f t="shared" ref="T8:T9" si="8">F8+R8+S8</f>
        <v>2.7430555555555555E-2</v>
      </c>
      <c r="U8" s="24">
        <f t="shared" si="2"/>
        <v>2.7430555555555555E-2</v>
      </c>
      <c r="V8" s="18">
        <f t="shared" si="3"/>
        <v>18</v>
      </c>
      <c r="W8" s="91"/>
      <c r="X8" s="94"/>
      <c r="Y8" s="97"/>
    </row>
    <row r="9" spans="1:29" ht="15.75" customHeight="1" thickBot="1" x14ac:dyDescent="0.3">
      <c r="A9" s="86"/>
      <c r="B9" s="39" t="s">
        <v>96</v>
      </c>
      <c r="C9" s="101"/>
      <c r="D9" s="36">
        <f t="shared" si="6"/>
        <v>4.386574074074074E-2</v>
      </c>
      <c r="E9" s="10">
        <v>5.8715277777777776E-2</v>
      </c>
      <c r="F9" s="27">
        <f t="shared" si="0"/>
        <v>1.4849537037037036E-2</v>
      </c>
      <c r="G9" s="19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1</v>
      </c>
      <c r="Q9" s="28">
        <f t="shared" si="1"/>
        <v>1</v>
      </c>
      <c r="R9" s="29">
        <f t="shared" si="7"/>
        <v>6.9444444444444447E-4</v>
      </c>
      <c r="S9" s="16"/>
      <c r="T9" s="29">
        <f t="shared" si="8"/>
        <v>1.554398148148148E-2</v>
      </c>
      <c r="U9" s="27">
        <f t="shared" si="2"/>
        <v>1.554398148148148E-2</v>
      </c>
      <c r="V9" s="19">
        <f t="shared" si="3"/>
        <v>1</v>
      </c>
      <c r="W9" s="92"/>
      <c r="X9" s="95"/>
      <c r="Y9" s="98"/>
    </row>
    <row r="10" spans="1:29" ht="15" customHeight="1" x14ac:dyDescent="0.25">
      <c r="A10" s="84">
        <v>14</v>
      </c>
      <c r="B10" s="38" t="s">
        <v>107</v>
      </c>
      <c r="C10" s="87" t="s">
        <v>108</v>
      </c>
      <c r="D10" s="34">
        <v>1.3194444444444444E-2</v>
      </c>
      <c r="E10" s="7">
        <v>3.0902777777777779E-2</v>
      </c>
      <c r="F10" s="20">
        <f t="shared" si="0"/>
        <v>1.7708333333333333E-2</v>
      </c>
      <c r="G10" s="17">
        <v>0</v>
      </c>
      <c r="H10" s="11">
        <v>0</v>
      </c>
      <c r="I10" s="11">
        <v>0</v>
      </c>
      <c r="J10" s="11">
        <v>1</v>
      </c>
      <c r="K10" s="11">
        <v>0</v>
      </c>
      <c r="L10" s="11">
        <v>0</v>
      </c>
      <c r="M10" s="11">
        <v>0</v>
      </c>
      <c r="N10" s="11">
        <v>2</v>
      </c>
      <c r="O10" s="11">
        <v>0</v>
      </c>
      <c r="P10" s="11">
        <v>3</v>
      </c>
      <c r="Q10" s="21">
        <f t="shared" si="1"/>
        <v>6</v>
      </c>
      <c r="R10" s="22">
        <f>TIME(0,Q10,0)</f>
        <v>4.1666666666666666E-3</v>
      </c>
      <c r="S10" s="14"/>
      <c r="T10" s="23">
        <f>F10+R10+S10</f>
        <v>2.1874999999999999E-2</v>
      </c>
      <c r="U10" s="20">
        <f t="shared" si="2"/>
        <v>2.1874999999999999E-2</v>
      </c>
      <c r="V10" s="17">
        <f t="shared" si="3"/>
        <v>11</v>
      </c>
      <c r="W10" s="90">
        <f>SUM(U10:U12)</f>
        <v>6.5173611111111113E-2</v>
      </c>
      <c r="X10" s="93">
        <f>IF(OR(L10=AC$3,L11=AC$3,L12=AC$3),"",W10)</f>
        <v>6.5173611111111113E-2</v>
      </c>
      <c r="Y10" s="96">
        <f>IF(OR(V10="DISC",V11="DISC",V12="DISC"),"DISC",RANK(X10,X$4:X$31696,1))</f>
        <v>3</v>
      </c>
    </row>
    <row r="11" spans="1:29" ht="15" customHeight="1" x14ac:dyDescent="0.25">
      <c r="A11" s="85"/>
      <c r="B11" s="33" t="s">
        <v>109</v>
      </c>
      <c r="C11" s="88"/>
      <c r="D11" s="35">
        <f t="shared" ref="D11:D12" si="9">E10</f>
        <v>3.0902777777777779E-2</v>
      </c>
      <c r="E11" s="9">
        <v>4.9803240740740738E-2</v>
      </c>
      <c r="F11" s="24">
        <f t="shared" si="0"/>
        <v>1.8900462962962959E-2</v>
      </c>
      <c r="G11" s="18">
        <v>0</v>
      </c>
      <c r="H11" s="12">
        <v>0</v>
      </c>
      <c r="I11" s="12">
        <v>0</v>
      </c>
      <c r="J11" s="12">
        <v>1</v>
      </c>
      <c r="K11" s="12">
        <v>0</v>
      </c>
      <c r="L11" s="12">
        <v>0</v>
      </c>
      <c r="M11" s="12">
        <v>0</v>
      </c>
      <c r="N11" s="12">
        <v>0</v>
      </c>
      <c r="O11" s="12">
        <v>2</v>
      </c>
      <c r="P11" s="12">
        <v>0</v>
      </c>
      <c r="Q11" s="25">
        <f t="shared" si="1"/>
        <v>3</v>
      </c>
      <c r="R11" s="26">
        <f t="shared" ref="R11:R12" si="10">TIME(0,Q11,0)</f>
        <v>2.0833333333333333E-3</v>
      </c>
      <c r="S11" s="15"/>
      <c r="T11" s="26">
        <f t="shared" ref="T11:T12" si="11">F11+R11+S11</f>
        <v>2.0983796296296292E-2</v>
      </c>
      <c r="U11" s="24">
        <f t="shared" si="2"/>
        <v>2.0983796296296292E-2</v>
      </c>
      <c r="V11" s="18">
        <f t="shared" si="3"/>
        <v>10</v>
      </c>
      <c r="W11" s="91"/>
      <c r="X11" s="94"/>
      <c r="Y11" s="97"/>
    </row>
    <row r="12" spans="1:29" ht="15.75" customHeight="1" thickBot="1" x14ac:dyDescent="0.3">
      <c r="A12" s="86"/>
      <c r="B12" s="39" t="s">
        <v>110</v>
      </c>
      <c r="C12" s="89"/>
      <c r="D12" s="36">
        <f t="shared" si="9"/>
        <v>4.9803240740740738E-2</v>
      </c>
      <c r="E12" s="10">
        <v>7.003472222222222E-2</v>
      </c>
      <c r="F12" s="27">
        <f t="shared" si="0"/>
        <v>2.0231481481481482E-2</v>
      </c>
      <c r="G12" s="19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1</v>
      </c>
      <c r="P12" s="13">
        <v>2</v>
      </c>
      <c r="Q12" s="28">
        <f t="shared" si="1"/>
        <v>3</v>
      </c>
      <c r="R12" s="29">
        <f t="shared" si="10"/>
        <v>2.0833333333333333E-3</v>
      </c>
      <c r="S12" s="16"/>
      <c r="T12" s="29">
        <f t="shared" si="11"/>
        <v>2.2314814814814815E-2</v>
      </c>
      <c r="U12" s="27">
        <f t="shared" si="2"/>
        <v>2.2314814814814815E-2</v>
      </c>
      <c r="V12" s="19">
        <f t="shared" si="3"/>
        <v>12</v>
      </c>
      <c r="W12" s="92"/>
      <c r="X12" s="95"/>
      <c r="Y12" s="98"/>
    </row>
    <row r="13" spans="1:29" ht="15" customHeight="1" x14ac:dyDescent="0.25">
      <c r="A13" s="84">
        <v>2</v>
      </c>
      <c r="B13" s="38" t="s">
        <v>87</v>
      </c>
      <c r="C13" s="87" t="s">
        <v>54</v>
      </c>
      <c r="D13" s="34">
        <v>6.9444444444444447E-4</v>
      </c>
      <c r="E13" s="7">
        <v>1.9733796296296298E-2</v>
      </c>
      <c r="F13" s="20">
        <f t="shared" ref="F13:F15" si="12">E13-D13</f>
        <v>1.9039351851851852E-2</v>
      </c>
      <c r="G13" s="11">
        <v>0</v>
      </c>
      <c r="H13" s="11">
        <v>0</v>
      </c>
      <c r="I13" s="11">
        <v>0</v>
      </c>
      <c r="J13" s="11">
        <v>4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1</v>
      </c>
      <c r="Q13" s="21">
        <f t="shared" si="1"/>
        <v>5</v>
      </c>
      <c r="R13" s="22">
        <f>TIME(0,Q13,0)</f>
        <v>3.472222222222222E-3</v>
      </c>
      <c r="S13" s="14"/>
      <c r="T13" s="23">
        <f>F13+R13+S13</f>
        <v>2.2511574074074073E-2</v>
      </c>
      <c r="U13" s="20">
        <f t="shared" ref="U13:U15" si="13">T13</f>
        <v>2.2511574074074073E-2</v>
      </c>
      <c r="V13" s="17">
        <f>IF(OR(L13=AC$3,G13=AC$3),"DISC",RANK(U13,U$4:U$31696,1))</f>
        <v>13</v>
      </c>
      <c r="W13" s="90">
        <f>SUM(U13:U15)</f>
        <v>6.5312499999999996E-2</v>
      </c>
      <c r="X13" s="93">
        <f>IF(OR(L13=AC$3,L14=AC$3,L15=AC$3),"",W13)</f>
        <v>6.5312499999999996E-2</v>
      </c>
      <c r="Y13" s="96">
        <f>IF(OR(V13="DISC",V14="DISC",V15="DISC"),"DISC",RANK(X13,X$4:X$31696,1))</f>
        <v>4</v>
      </c>
    </row>
    <row r="14" spans="1:29" ht="15" customHeight="1" x14ac:dyDescent="0.25">
      <c r="A14" s="85"/>
      <c r="B14" s="33" t="s">
        <v>88</v>
      </c>
      <c r="C14" s="88"/>
      <c r="D14" s="35">
        <f t="shared" ref="D14:D15" si="14">E13</f>
        <v>1.9733796296296298E-2</v>
      </c>
      <c r="E14" s="9">
        <v>3.8460648148148147E-2</v>
      </c>
      <c r="F14" s="24">
        <f t="shared" si="12"/>
        <v>1.8726851851851849E-2</v>
      </c>
      <c r="G14" s="18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1</v>
      </c>
      <c r="O14" s="12">
        <v>0</v>
      </c>
      <c r="P14" s="12">
        <v>1</v>
      </c>
      <c r="Q14" s="25">
        <f t="shared" si="1"/>
        <v>2</v>
      </c>
      <c r="R14" s="26">
        <f t="shared" ref="R14:R15" si="15">TIME(0,Q14,0)</f>
        <v>1.3888888888888889E-3</v>
      </c>
      <c r="S14" s="15"/>
      <c r="T14" s="26">
        <f t="shared" ref="T14:T15" si="16">F14+R14+S14</f>
        <v>2.0115740740740736E-2</v>
      </c>
      <c r="U14" s="24">
        <f t="shared" si="13"/>
        <v>2.0115740740740736E-2</v>
      </c>
      <c r="V14" s="18">
        <f t="shared" ref="V14:V24" si="17">IF(OR(L14=AC$3),"DISC",RANK(U14,U$4:U$31696,1))</f>
        <v>8</v>
      </c>
      <c r="W14" s="91"/>
      <c r="X14" s="94"/>
      <c r="Y14" s="97"/>
    </row>
    <row r="15" spans="1:29" ht="15.75" customHeight="1" thickBot="1" x14ac:dyDescent="0.3">
      <c r="A15" s="86"/>
      <c r="B15" s="39" t="s">
        <v>89</v>
      </c>
      <c r="C15" s="89"/>
      <c r="D15" s="36">
        <f t="shared" si="14"/>
        <v>3.8460648148148147E-2</v>
      </c>
      <c r="E15" s="10">
        <v>5.7673611111111113E-2</v>
      </c>
      <c r="F15" s="27">
        <f t="shared" si="12"/>
        <v>1.9212962962962966E-2</v>
      </c>
      <c r="G15" s="19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2</v>
      </c>
      <c r="P15" s="13">
        <v>3</v>
      </c>
      <c r="Q15" s="28">
        <f t="shared" si="1"/>
        <v>5</v>
      </c>
      <c r="R15" s="29">
        <f t="shared" si="15"/>
        <v>3.472222222222222E-3</v>
      </c>
      <c r="S15" s="16"/>
      <c r="T15" s="29">
        <f t="shared" si="16"/>
        <v>2.268518518518519E-2</v>
      </c>
      <c r="U15" s="27">
        <f t="shared" si="13"/>
        <v>2.268518518518519E-2</v>
      </c>
      <c r="V15" s="19">
        <f t="shared" si="17"/>
        <v>15</v>
      </c>
      <c r="W15" s="92"/>
      <c r="X15" s="95"/>
      <c r="Y15" s="98"/>
    </row>
    <row r="16" spans="1:29" ht="15" customHeight="1" x14ac:dyDescent="0.25">
      <c r="A16" s="84">
        <v>10</v>
      </c>
      <c r="B16" s="38" t="s">
        <v>101</v>
      </c>
      <c r="C16" s="87" t="s">
        <v>77</v>
      </c>
      <c r="D16" s="34">
        <v>9.0277777777777787E-3</v>
      </c>
      <c r="E16" s="7">
        <v>2.7210648148148147E-2</v>
      </c>
      <c r="F16" s="20">
        <f>E16-D16</f>
        <v>1.818287037037037E-2</v>
      </c>
      <c r="G16" s="17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1</v>
      </c>
      <c r="O16" s="11">
        <v>1</v>
      </c>
      <c r="P16" s="11">
        <v>2</v>
      </c>
      <c r="Q16" s="21">
        <f t="shared" si="1"/>
        <v>4</v>
      </c>
      <c r="R16" s="22">
        <f>TIME(0,Q16,0)</f>
        <v>2.7777777777777779E-3</v>
      </c>
      <c r="S16" s="14"/>
      <c r="T16" s="23">
        <f>F16+R16+S16</f>
        <v>2.0960648148148148E-2</v>
      </c>
      <c r="U16" s="20">
        <f>T16</f>
        <v>2.0960648148148148E-2</v>
      </c>
      <c r="V16" s="17">
        <f t="shared" si="17"/>
        <v>9</v>
      </c>
      <c r="W16" s="90">
        <f>SUM(U16:U18)</f>
        <v>6.8472222222222226E-2</v>
      </c>
      <c r="X16" s="93">
        <f>IF(OR(L16=AC$3,L17=AC$3,L18=AC$3),"",W16)</f>
        <v>6.8472222222222226E-2</v>
      </c>
      <c r="Y16" s="96">
        <f>IF(OR(V16="DISC",V17="DISC",V18="DISC"),"DISC",RANK(X16,X$4:X$31696,1))</f>
        <v>5</v>
      </c>
    </row>
    <row r="17" spans="1:25" ht="15" customHeight="1" x14ac:dyDescent="0.25">
      <c r="A17" s="85"/>
      <c r="B17" s="33" t="s">
        <v>102</v>
      </c>
      <c r="C17" s="88"/>
      <c r="D17" s="35">
        <f t="shared" ref="D17:D18" si="18">E16</f>
        <v>2.7210648148148147E-2</v>
      </c>
      <c r="E17" s="9">
        <v>4.6655092592592595E-2</v>
      </c>
      <c r="F17" s="24">
        <f>E17-D17</f>
        <v>1.9444444444444448E-2</v>
      </c>
      <c r="G17" s="18">
        <v>0</v>
      </c>
      <c r="H17" s="12">
        <v>4</v>
      </c>
      <c r="I17" s="12">
        <v>0</v>
      </c>
      <c r="J17" s="12">
        <v>3</v>
      </c>
      <c r="K17" s="12">
        <v>0</v>
      </c>
      <c r="L17" s="12">
        <v>0</v>
      </c>
      <c r="M17" s="12">
        <v>0</v>
      </c>
      <c r="N17" s="12">
        <v>2</v>
      </c>
      <c r="O17" s="12">
        <v>2</v>
      </c>
      <c r="P17" s="12">
        <v>3</v>
      </c>
      <c r="Q17" s="25">
        <f t="shared" si="1"/>
        <v>14</v>
      </c>
      <c r="R17" s="26">
        <f t="shared" ref="R17:R18" si="19">TIME(0,Q17,0)</f>
        <v>9.7222222222222224E-3</v>
      </c>
      <c r="S17" s="15"/>
      <c r="T17" s="26">
        <f t="shared" ref="T17:T18" si="20">F17+R17+S17</f>
        <v>2.9166666666666671E-2</v>
      </c>
      <c r="U17" s="24">
        <f>T17</f>
        <v>2.9166666666666671E-2</v>
      </c>
      <c r="V17" s="18">
        <f t="shared" si="17"/>
        <v>20</v>
      </c>
      <c r="W17" s="91"/>
      <c r="X17" s="94"/>
      <c r="Y17" s="97"/>
    </row>
    <row r="18" spans="1:25" ht="15.75" customHeight="1" thickBot="1" x14ac:dyDescent="0.3">
      <c r="A18" s="86"/>
      <c r="B18" s="39" t="s">
        <v>103</v>
      </c>
      <c r="C18" s="89"/>
      <c r="D18" s="36">
        <f t="shared" si="18"/>
        <v>4.6655092592592595E-2</v>
      </c>
      <c r="E18" s="10">
        <v>6.5000000000000002E-2</v>
      </c>
      <c r="F18" s="27">
        <f>E18-D18</f>
        <v>1.8344907407407407E-2</v>
      </c>
      <c r="G18" s="19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28">
        <f t="shared" si="1"/>
        <v>0</v>
      </c>
      <c r="R18" s="29">
        <f t="shared" si="19"/>
        <v>0</v>
      </c>
      <c r="S18" s="16"/>
      <c r="T18" s="29">
        <f t="shared" si="20"/>
        <v>1.8344907407407407E-2</v>
      </c>
      <c r="U18" s="27">
        <f>T18</f>
        <v>1.8344907407407407E-2</v>
      </c>
      <c r="V18" s="19">
        <f t="shared" si="17"/>
        <v>3</v>
      </c>
      <c r="W18" s="92"/>
      <c r="X18" s="95"/>
      <c r="Y18" s="98"/>
    </row>
    <row r="19" spans="1:25" ht="15" customHeight="1" x14ac:dyDescent="0.25">
      <c r="A19" s="84">
        <v>12</v>
      </c>
      <c r="B19" s="38" t="s">
        <v>104</v>
      </c>
      <c r="C19" s="87" t="s">
        <v>62</v>
      </c>
      <c r="D19" s="34">
        <v>1.1111111111111112E-2</v>
      </c>
      <c r="E19" s="7">
        <v>3.4212962962962966E-2</v>
      </c>
      <c r="F19" s="20">
        <f t="shared" ref="F19:F21" si="21">E19-D19</f>
        <v>2.3101851851851853E-2</v>
      </c>
      <c r="G19" s="17">
        <v>0</v>
      </c>
      <c r="H19" s="11">
        <v>1</v>
      </c>
      <c r="I19" s="11">
        <v>3</v>
      </c>
      <c r="J19" s="11">
        <v>1</v>
      </c>
      <c r="K19" s="11">
        <v>0</v>
      </c>
      <c r="L19" s="11">
        <v>0</v>
      </c>
      <c r="M19" s="11">
        <v>0</v>
      </c>
      <c r="N19" s="11">
        <v>2</v>
      </c>
      <c r="O19" s="11">
        <v>0</v>
      </c>
      <c r="P19" s="11">
        <v>3</v>
      </c>
      <c r="Q19" s="21">
        <f t="shared" si="1"/>
        <v>10</v>
      </c>
      <c r="R19" s="22">
        <f>TIME(0,Q19,0)</f>
        <v>6.9444444444444441E-3</v>
      </c>
      <c r="S19" s="14"/>
      <c r="T19" s="23">
        <f>F19+R19+S19</f>
        <v>3.0046296296296297E-2</v>
      </c>
      <c r="U19" s="20">
        <f t="shared" ref="U19:U21" si="22">T19</f>
        <v>3.0046296296296297E-2</v>
      </c>
      <c r="V19" s="17">
        <f t="shared" si="17"/>
        <v>21</v>
      </c>
      <c r="W19" s="90">
        <f>SUM(U19:U21)</f>
        <v>7.2453703703703687E-2</v>
      </c>
      <c r="X19" s="93">
        <f>IF(OR(L19=AC$3,L20=AC$3,L21=AC$3),"",W19)</f>
        <v>7.2453703703703687E-2</v>
      </c>
      <c r="Y19" s="96">
        <f>IF(OR(V19="DISC",V20="DISC",V21="DISC"),"DISC",RANK(X19,X$4:X$31696,1))</f>
        <v>6</v>
      </c>
    </row>
    <row r="20" spans="1:25" ht="15" customHeight="1" x14ac:dyDescent="0.25">
      <c r="A20" s="85"/>
      <c r="B20" s="33" t="s">
        <v>105</v>
      </c>
      <c r="C20" s="88"/>
      <c r="D20" s="35">
        <f t="shared" ref="D20:D21" si="23">E19</f>
        <v>3.4212962962962966E-2</v>
      </c>
      <c r="E20" s="9">
        <v>5.543981481481481E-2</v>
      </c>
      <c r="F20" s="24">
        <f t="shared" si="21"/>
        <v>2.1226851851851844E-2</v>
      </c>
      <c r="G20" s="18">
        <v>0</v>
      </c>
      <c r="H20" s="12">
        <v>2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25">
        <f t="shared" si="1"/>
        <v>2</v>
      </c>
      <c r="R20" s="26">
        <f t="shared" ref="R20:R21" si="24">TIME(0,Q20,0)</f>
        <v>1.3888888888888889E-3</v>
      </c>
      <c r="S20" s="15"/>
      <c r="T20" s="26">
        <f t="shared" ref="T20:T21" si="25">F20+R20+S20</f>
        <v>2.2615740740740731E-2</v>
      </c>
      <c r="U20" s="24">
        <f t="shared" si="22"/>
        <v>2.2615740740740731E-2</v>
      </c>
      <c r="V20" s="18">
        <f t="shared" si="17"/>
        <v>14</v>
      </c>
      <c r="W20" s="91"/>
      <c r="X20" s="94"/>
      <c r="Y20" s="97"/>
    </row>
    <row r="21" spans="1:25" ht="15.75" customHeight="1" thickBot="1" x14ac:dyDescent="0.3">
      <c r="A21" s="86"/>
      <c r="B21" s="39" t="s">
        <v>106</v>
      </c>
      <c r="C21" s="89"/>
      <c r="D21" s="36">
        <f t="shared" si="23"/>
        <v>5.543981481481481E-2</v>
      </c>
      <c r="E21" s="10">
        <v>7.3842592592592585E-2</v>
      </c>
      <c r="F21" s="27">
        <f t="shared" si="21"/>
        <v>1.8402777777777775E-2</v>
      </c>
      <c r="G21" s="19">
        <v>0</v>
      </c>
      <c r="H21" s="13">
        <v>0</v>
      </c>
      <c r="I21" s="13">
        <v>1</v>
      </c>
      <c r="J21" s="13">
        <v>0</v>
      </c>
      <c r="K21" s="13">
        <v>0</v>
      </c>
      <c r="L21" s="13">
        <v>0</v>
      </c>
      <c r="M21" s="13">
        <v>0</v>
      </c>
      <c r="N21" s="13">
        <v>1</v>
      </c>
      <c r="O21" s="13">
        <v>0</v>
      </c>
      <c r="P21" s="13">
        <v>0</v>
      </c>
      <c r="Q21" s="28">
        <f t="shared" si="1"/>
        <v>2</v>
      </c>
      <c r="R21" s="29">
        <f t="shared" si="24"/>
        <v>1.3888888888888889E-3</v>
      </c>
      <c r="S21" s="16"/>
      <c r="T21" s="29">
        <f t="shared" si="25"/>
        <v>1.9791666666666662E-2</v>
      </c>
      <c r="U21" s="27">
        <f t="shared" si="22"/>
        <v>1.9791666666666662E-2</v>
      </c>
      <c r="V21" s="19">
        <f t="shared" si="17"/>
        <v>7</v>
      </c>
      <c r="W21" s="92"/>
      <c r="X21" s="95"/>
      <c r="Y21" s="98"/>
    </row>
    <row r="22" spans="1:25" ht="15" customHeight="1" x14ac:dyDescent="0.25">
      <c r="A22" s="84">
        <v>8</v>
      </c>
      <c r="B22" s="38" t="s">
        <v>97</v>
      </c>
      <c r="C22" s="87" t="s">
        <v>98</v>
      </c>
      <c r="D22" s="34">
        <v>6.9444444444444441E-3</v>
      </c>
      <c r="E22" s="7">
        <v>2.7523148148148147E-2</v>
      </c>
      <c r="F22" s="20">
        <f t="shared" ref="F22:F24" si="26">E22-D22</f>
        <v>2.0578703703703703E-2</v>
      </c>
      <c r="G22" s="17">
        <v>0</v>
      </c>
      <c r="H22" s="11">
        <v>0</v>
      </c>
      <c r="I22" s="11">
        <v>0</v>
      </c>
      <c r="J22" s="11">
        <v>1</v>
      </c>
      <c r="K22" s="11">
        <v>0</v>
      </c>
      <c r="L22" s="11">
        <v>0</v>
      </c>
      <c r="M22" s="11">
        <v>0</v>
      </c>
      <c r="N22" s="11">
        <v>2</v>
      </c>
      <c r="O22" s="11">
        <v>1</v>
      </c>
      <c r="P22" s="11">
        <v>1</v>
      </c>
      <c r="Q22" s="21">
        <f t="shared" ref="Q22:Q24" si="27">SUM(G22:P22)</f>
        <v>5</v>
      </c>
      <c r="R22" s="22">
        <f>TIME(0,Q22,0)</f>
        <v>3.472222222222222E-3</v>
      </c>
      <c r="S22" s="14"/>
      <c r="T22" s="23">
        <f>F22+R22+S22</f>
        <v>2.4050925925925927E-2</v>
      </c>
      <c r="U22" s="20">
        <f t="shared" ref="U22:U24" si="28">T22</f>
        <v>2.4050925925925927E-2</v>
      </c>
      <c r="V22" s="17">
        <f t="shared" si="17"/>
        <v>17</v>
      </c>
      <c r="W22" s="90">
        <f>SUM(U22:U24)</f>
        <v>7.435185185185185E-2</v>
      </c>
      <c r="X22" s="93">
        <f>IF(OR(L22=AC$3,L23=AC$3,L24=AC$3),"",W22)</f>
        <v>7.435185185185185E-2</v>
      </c>
      <c r="Y22" s="96">
        <f>IF(OR(V22="DISC",V23="DISC",V24="DISC"),"DISC",RANK(X22,X$4:X$31696,1))</f>
        <v>7</v>
      </c>
    </row>
    <row r="23" spans="1:25" ht="15" customHeight="1" x14ac:dyDescent="0.25">
      <c r="A23" s="85"/>
      <c r="B23" s="33" t="s">
        <v>99</v>
      </c>
      <c r="C23" s="88"/>
      <c r="D23" s="35">
        <f t="shared" ref="D23:D24" si="29">E22</f>
        <v>2.7523148148148147E-2</v>
      </c>
      <c r="E23" s="9">
        <v>5.0266203703703709E-2</v>
      </c>
      <c r="F23" s="24">
        <f t="shared" si="26"/>
        <v>2.2743055555555561E-2</v>
      </c>
      <c r="G23" s="18">
        <v>0</v>
      </c>
      <c r="H23" s="12">
        <v>1</v>
      </c>
      <c r="I23" s="12">
        <v>0</v>
      </c>
      <c r="J23" s="12">
        <v>1</v>
      </c>
      <c r="K23" s="12">
        <v>0</v>
      </c>
      <c r="L23" s="12">
        <v>0</v>
      </c>
      <c r="M23" s="12">
        <v>0</v>
      </c>
      <c r="N23" s="12">
        <v>0</v>
      </c>
      <c r="O23" s="12">
        <v>2</v>
      </c>
      <c r="P23" s="12">
        <v>3</v>
      </c>
      <c r="Q23" s="25">
        <f t="shared" si="27"/>
        <v>7</v>
      </c>
      <c r="R23" s="26">
        <f t="shared" ref="R23:R24" si="30">TIME(0,Q23,0)</f>
        <v>4.8611111111111112E-3</v>
      </c>
      <c r="S23" s="15"/>
      <c r="T23" s="26">
        <f t="shared" ref="T23:T24" si="31">F23+R23+S23</f>
        <v>2.7604166666666673E-2</v>
      </c>
      <c r="U23" s="24">
        <f t="shared" si="28"/>
        <v>2.7604166666666673E-2</v>
      </c>
      <c r="V23" s="18">
        <f t="shared" si="17"/>
        <v>19</v>
      </c>
      <c r="W23" s="91"/>
      <c r="X23" s="94"/>
      <c r="Y23" s="97"/>
    </row>
    <row r="24" spans="1:25" ht="15.75" customHeight="1" thickBot="1" x14ac:dyDescent="0.3">
      <c r="A24" s="86"/>
      <c r="B24" s="39" t="s">
        <v>100</v>
      </c>
      <c r="C24" s="89"/>
      <c r="D24" s="36">
        <f t="shared" si="29"/>
        <v>5.0266203703703709E-2</v>
      </c>
      <c r="E24" s="10">
        <v>7.0879629629629626E-2</v>
      </c>
      <c r="F24" s="27">
        <f t="shared" si="26"/>
        <v>2.0613425925925917E-2</v>
      </c>
      <c r="G24" s="19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2</v>
      </c>
      <c r="O24" s="13">
        <v>0</v>
      </c>
      <c r="P24" s="13">
        <v>1</v>
      </c>
      <c r="Q24" s="28">
        <f t="shared" si="27"/>
        <v>3</v>
      </c>
      <c r="R24" s="29">
        <f t="shared" si="30"/>
        <v>2.0833333333333333E-3</v>
      </c>
      <c r="S24" s="16"/>
      <c r="T24" s="29">
        <f t="shared" si="31"/>
        <v>2.269675925925925E-2</v>
      </c>
      <c r="U24" s="27">
        <f t="shared" si="28"/>
        <v>2.269675925925925E-2</v>
      </c>
      <c r="V24" s="19">
        <f t="shared" si="17"/>
        <v>16</v>
      </c>
      <c r="W24" s="92"/>
      <c r="X24" s="95"/>
      <c r="Y24" s="98"/>
    </row>
  </sheetData>
  <sheetProtection selectLockedCells="1"/>
  <mergeCells count="60">
    <mergeCell ref="A10:A12"/>
    <mergeCell ref="C10:C12"/>
    <mergeCell ref="W10:W12"/>
    <mergeCell ref="X10:X12"/>
    <mergeCell ref="Y10:Y12"/>
    <mergeCell ref="A16:A18"/>
    <mergeCell ref="C16:C18"/>
    <mergeCell ref="W16:W18"/>
    <mergeCell ref="X16:X18"/>
    <mergeCell ref="Y16:Y18"/>
    <mergeCell ref="A19:A21"/>
    <mergeCell ref="C19:C21"/>
    <mergeCell ref="W19:W21"/>
    <mergeCell ref="X19:X21"/>
    <mergeCell ref="Y19:Y21"/>
    <mergeCell ref="A7:A9"/>
    <mergeCell ref="C7:C9"/>
    <mergeCell ref="W7:W9"/>
    <mergeCell ref="X7:X9"/>
    <mergeCell ref="Y7:Y9"/>
    <mergeCell ref="A22:A24"/>
    <mergeCell ref="C22:C24"/>
    <mergeCell ref="W22:W24"/>
    <mergeCell ref="X22:X24"/>
    <mergeCell ref="Y22:Y24"/>
    <mergeCell ref="A13:A15"/>
    <mergeCell ref="C13:C15"/>
    <mergeCell ref="W13:W15"/>
    <mergeCell ref="X13:X15"/>
    <mergeCell ref="Y13:Y15"/>
    <mergeCell ref="A4:A6"/>
    <mergeCell ref="C4:C6"/>
    <mergeCell ref="W4:W6"/>
    <mergeCell ref="X4:X6"/>
    <mergeCell ref="Y4:Y6"/>
    <mergeCell ref="W1:W3"/>
    <mergeCell ref="X1:X3"/>
    <mergeCell ref="Y1:Y3"/>
    <mergeCell ref="B2:B3"/>
    <mergeCell ref="H2:H3"/>
    <mergeCell ref="I2:I3"/>
    <mergeCell ref="J2:J3"/>
    <mergeCell ref="K2:K3"/>
    <mergeCell ref="L2:L3"/>
    <mergeCell ref="M2:M3"/>
    <mergeCell ref="Q1:Q3"/>
    <mergeCell ref="R1:R3"/>
    <mergeCell ref="S1:S3"/>
    <mergeCell ref="T1:T3"/>
    <mergeCell ref="U1:U3"/>
    <mergeCell ref="V1:V3"/>
    <mergeCell ref="N2:N3"/>
    <mergeCell ref="O2:P2"/>
    <mergeCell ref="A1:A3"/>
    <mergeCell ref="C1:C3"/>
    <mergeCell ref="D1:D3"/>
    <mergeCell ref="E1:E3"/>
    <mergeCell ref="F1:F3"/>
    <mergeCell ref="G2:G3"/>
    <mergeCell ref="G1:P1"/>
  </mergeCells>
  <dataValidations count="4">
    <dataValidation type="list" allowBlank="1" showInputMessage="1" showErrorMessage="1" sqref="L4:L21 L22:L24">
      <formula1>$AC$1:$AC$3</formula1>
    </dataValidation>
    <dataValidation type="whole" operator="greaterThanOrEqual" allowBlank="1" showInputMessage="1" showErrorMessage="1" sqref="J4:K21 J22:K24 M4:Q21 M22:Q24 H4:H21 H22:H24">
      <formula1>0</formula1>
    </dataValidation>
    <dataValidation type="time" operator="greaterThanOrEqual" allowBlank="1" showInputMessage="1" showErrorMessage="1" prompt="čas jednotlivce v cíli" sqref="E4:E21 E22:E24">
      <formula1>D4</formula1>
    </dataValidation>
    <dataValidation type="list" allowBlank="1" showInputMessage="1" showErrorMessage="1" sqref="G4:G21 G22:G24">
      <formula1>$AB$1:$AB$2</formula1>
    </dataValidation>
  </dataValidations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"/>
  <sheetViews>
    <sheetView zoomScale="120" zoomScaleNormal="120" workbookViewId="0">
      <pane ySplit="3" topLeftCell="A4" activePane="bottomLeft" state="frozen"/>
      <selection pane="bottomLeft" activeCell="A22" sqref="A22"/>
    </sheetView>
  </sheetViews>
  <sheetFormatPr defaultRowHeight="15" x14ac:dyDescent="0.25"/>
  <cols>
    <col min="1" max="1" width="8.140625" style="2" customWidth="1"/>
    <col min="2" max="2" width="20.85546875" style="1" customWidth="1"/>
    <col min="3" max="3" width="13" style="4" customWidth="1"/>
    <col min="4" max="5" width="7.5703125" style="1" customWidth="1"/>
    <col min="6" max="6" width="8.42578125" style="1" customWidth="1"/>
    <col min="7" max="7" width="3" style="1" customWidth="1"/>
    <col min="8" max="8" width="2.42578125" style="1" customWidth="1"/>
    <col min="9" max="9" width="3.140625" style="1" customWidth="1"/>
    <col min="10" max="10" width="2.140625" style="1" bestFit="1" customWidth="1"/>
    <col min="11" max="12" width="2.85546875" style="1" customWidth="1"/>
    <col min="13" max="14" width="2.5703125" style="1" customWidth="1"/>
    <col min="15" max="16" width="2.28515625" style="1" customWidth="1"/>
    <col min="17" max="17" width="8.42578125" style="1" hidden="1" customWidth="1"/>
    <col min="18" max="20" width="8.42578125" style="1" customWidth="1"/>
    <col min="21" max="21" width="8.42578125" style="1" hidden="1" customWidth="1"/>
    <col min="22" max="22" width="10.7109375" style="1" customWidth="1"/>
    <col min="23" max="23" width="10.140625" style="1" customWidth="1"/>
    <col min="24" max="24" width="10.140625" style="1" hidden="1" customWidth="1"/>
    <col min="25" max="25" width="11" style="1" customWidth="1"/>
    <col min="26" max="26" width="9.140625" style="1"/>
    <col min="27" max="27" width="11.85546875" style="1" bestFit="1" customWidth="1"/>
    <col min="28" max="16384" width="9.140625" style="1"/>
  </cols>
  <sheetData>
    <row r="1" spans="1:29" ht="15" customHeight="1" x14ac:dyDescent="0.25">
      <c r="A1" s="56" t="s">
        <v>0</v>
      </c>
      <c r="B1" s="8" t="s">
        <v>18</v>
      </c>
      <c r="C1" s="59" t="s">
        <v>1</v>
      </c>
      <c r="D1" s="59" t="s">
        <v>7</v>
      </c>
      <c r="E1" s="62" t="s">
        <v>2</v>
      </c>
      <c r="F1" s="65" t="s">
        <v>3</v>
      </c>
      <c r="G1" s="68" t="s">
        <v>4</v>
      </c>
      <c r="H1" s="69"/>
      <c r="I1" s="69"/>
      <c r="J1" s="69"/>
      <c r="K1" s="69"/>
      <c r="L1" s="69"/>
      <c r="M1" s="69"/>
      <c r="N1" s="69"/>
      <c r="O1" s="69"/>
      <c r="P1" s="70"/>
      <c r="Q1" s="81" t="s">
        <v>4</v>
      </c>
      <c r="R1" s="59" t="s">
        <v>4</v>
      </c>
      <c r="S1" s="59" t="s">
        <v>22</v>
      </c>
      <c r="T1" s="59" t="s">
        <v>5</v>
      </c>
      <c r="U1" s="81" t="s">
        <v>16</v>
      </c>
      <c r="V1" s="59" t="s">
        <v>16</v>
      </c>
      <c r="W1" s="59" t="s">
        <v>19</v>
      </c>
      <c r="X1" s="71"/>
      <c r="Y1" s="74" t="s">
        <v>17</v>
      </c>
      <c r="AA1" s="3"/>
      <c r="AB1" s="41">
        <v>0</v>
      </c>
      <c r="AC1" s="41">
        <v>0</v>
      </c>
    </row>
    <row r="2" spans="1:29" ht="15" customHeight="1" x14ac:dyDescent="0.25">
      <c r="A2" s="57"/>
      <c r="B2" s="77" t="s">
        <v>6</v>
      </c>
      <c r="C2" s="60"/>
      <c r="D2" s="60"/>
      <c r="E2" s="63"/>
      <c r="F2" s="66"/>
      <c r="G2" s="54" t="s">
        <v>23</v>
      </c>
      <c r="H2" s="54" t="s">
        <v>13</v>
      </c>
      <c r="I2" s="54" t="s">
        <v>15</v>
      </c>
      <c r="J2" s="54" t="s">
        <v>14</v>
      </c>
      <c r="K2" s="54" t="s">
        <v>20</v>
      </c>
      <c r="L2" s="79" t="s">
        <v>21</v>
      </c>
      <c r="M2" s="54" t="s">
        <v>8</v>
      </c>
      <c r="N2" s="54" t="s">
        <v>11</v>
      </c>
      <c r="O2" s="54" t="s">
        <v>12</v>
      </c>
      <c r="P2" s="54"/>
      <c r="Q2" s="82"/>
      <c r="R2" s="60"/>
      <c r="S2" s="60"/>
      <c r="T2" s="60"/>
      <c r="U2" s="82"/>
      <c r="V2" s="60"/>
      <c r="W2" s="60"/>
      <c r="X2" s="72"/>
      <c r="Y2" s="75"/>
      <c r="AA2" s="3"/>
      <c r="AB2" s="42" t="s">
        <v>14</v>
      </c>
      <c r="AC2" s="41">
        <v>10</v>
      </c>
    </row>
    <row r="3" spans="1:29" ht="15" customHeight="1" thickBot="1" x14ac:dyDescent="0.3">
      <c r="A3" s="58"/>
      <c r="B3" s="78"/>
      <c r="C3" s="61"/>
      <c r="D3" s="61"/>
      <c r="E3" s="64"/>
      <c r="F3" s="67"/>
      <c r="G3" s="55"/>
      <c r="H3" s="55"/>
      <c r="I3" s="55"/>
      <c r="J3" s="55"/>
      <c r="K3" s="55"/>
      <c r="L3" s="80"/>
      <c r="M3" s="55"/>
      <c r="N3" s="55"/>
      <c r="O3" s="31" t="s">
        <v>10</v>
      </c>
      <c r="P3" s="31" t="s">
        <v>9</v>
      </c>
      <c r="Q3" s="83"/>
      <c r="R3" s="61"/>
      <c r="S3" s="61"/>
      <c r="T3" s="61"/>
      <c r="U3" s="83"/>
      <c r="V3" s="61"/>
      <c r="W3" s="61"/>
      <c r="X3" s="73"/>
      <c r="Y3" s="76"/>
      <c r="AB3" s="41"/>
      <c r="AC3" s="42" t="s">
        <v>14</v>
      </c>
    </row>
    <row r="4" spans="1:29" ht="15" customHeight="1" x14ac:dyDescent="0.25">
      <c r="A4" s="84">
        <v>20</v>
      </c>
      <c r="B4" s="38" t="s">
        <v>117</v>
      </c>
      <c r="C4" s="87" t="s">
        <v>73</v>
      </c>
      <c r="D4" s="34">
        <v>1.9444444444444445E-2</v>
      </c>
      <c r="E4" s="7">
        <v>3.4212962962962966E-2</v>
      </c>
      <c r="F4" s="20">
        <f t="shared" ref="F4:F15" si="0">E4-D4</f>
        <v>1.4768518518518521E-2</v>
      </c>
      <c r="G4" s="17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1</v>
      </c>
      <c r="O4" s="11">
        <v>1</v>
      </c>
      <c r="P4" s="11">
        <v>2</v>
      </c>
      <c r="Q4" s="21">
        <f t="shared" ref="Q4:Q15" si="1">SUM(G4:P4)</f>
        <v>4</v>
      </c>
      <c r="R4" s="22">
        <f>TIME(0,Q4,0)</f>
        <v>2.7777777777777779E-3</v>
      </c>
      <c r="S4" s="14"/>
      <c r="T4" s="23">
        <f>F4+R4+S4</f>
        <v>1.7546296296296299E-2</v>
      </c>
      <c r="U4" s="20">
        <f t="shared" ref="U4:U15" si="2">T4</f>
        <v>1.7546296296296299E-2</v>
      </c>
      <c r="V4" s="17">
        <f t="shared" ref="V4:V12" si="3">IF(OR(L4=AC$3),"DISC",RANK(U4,U$4:U$31696,1))</f>
        <v>4</v>
      </c>
      <c r="W4" s="90">
        <f>SUM(U4:U6)</f>
        <v>5.1678240740740747E-2</v>
      </c>
      <c r="X4" s="93">
        <f>IF(OR(L4=AC$3,L5=AC$3,L6=AC$3),"",W4)</f>
        <v>5.1678240740740747E-2</v>
      </c>
      <c r="Y4" s="96">
        <f>IF(OR(V4="DISC",V5="DISC",V6="DISC"),"DISC",RANK(X4,X$4:X$31696,1))</f>
        <v>1</v>
      </c>
    </row>
    <row r="5" spans="1:29" ht="15" customHeight="1" x14ac:dyDescent="0.25">
      <c r="A5" s="85"/>
      <c r="B5" s="33" t="s">
        <v>118</v>
      </c>
      <c r="C5" s="88"/>
      <c r="D5" s="35">
        <f t="shared" ref="D5:D6" si="4">E4</f>
        <v>3.4212962962962966E-2</v>
      </c>
      <c r="E5" s="9">
        <v>4.9305555555555554E-2</v>
      </c>
      <c r="F5" s="24">
        <f t="shared" si="0"/>
        <v>1.5092592592592588E-2</v>
      </c>
      <c r="G5" s="18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2</v>
      </c>
      <c r="O5" s="12">
        <v>0</v>
      </c>
      <c r="P5" s="12">
        <v>0</v>
      </c>
      <c r="Q5" s="25">
        <f t="shared" si="1"/>
        <v>2</v>
      </c>
      <c r="R5" s="26">
        <f t="shared" ref="R5:R6" si="5">TIME(0,Q5,0)</f>
        <v>1.3888888888888889E-3</v>
      </c>
      <c r="S5" s="15"/>
      <c r="T5" s="26">
        <f t="shared" ref="T5:T6" si="6">F5+R5+S5</f>
        <v>1.6481481481481475E-2</v>
      </c>
      <c r="U5" s="24">
        <f t="shared" si="2"/>
        <v>1.6481481481481475E-2</v>
      </c>
      <c r="V5" s="18">
        <f t="shared" si="3"/>
        <v>1</v>
      </c>
      <c r="W5" s="91"/>
      <c r="X5" s="94"/>
      <c r="Y5" s="97"/>
    </row>
    <row r="6" spans="1:29" ht="15.75" customHeight="1" thickBot="1" x14ac:dyDescent="0.3">
      <c r="A6" s="86"/>
      <c r="B6" s="39" t="s">
        <v>119</v>
      </c>
      <c r="C6" s="89"/>
      <c r="D6" s="36">
        <f t="shared" si="4"/>
        <v>4.9305555555555554E-2</v>
      </c>
      <c r="E6" s="10">
        <v>6.4178240740740744E-2</v>
      </c>
      <c r="F6" s="27">
        <f t="shared" si="0"/>
        <v>1.487268518518519E-2</v>
      </c>
      <c r="G6" s="19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2</v>
      </c>
      <c r="N6" s="13">
        <v>1</v>
      </c>
      <c r="O6" s="13">
        <v>0</v>
      </c>
      <c r="P6" s="13">
        <v>1</v>
      </c>
      <c r="Q6" s="28">
        <f t="shared" si="1"/>
        <v>4</v>
      </c>
      <c r="R6" s="29">
        <f t="shared" si="5"/>
        <v>2.7777777777777779E-3</v>
      </c>
      <c r="S6" s="16"/>
      <c r="T6" s="29">
        <f t="shared" si="6"/>
        <v>1.7650462962962968E-2</v>
      </c>
      <c r="U6" s="27">
        <f t="shared" si="2"/>
        <v>1.7650462962962968E-2</v>
      </c>
      <c r="V6" s="19">
        <f t="shared" si="3"/>
        <v>5</v>
      </c>
      <c r="W6" s="92"/>
      <c r="X6" s="95"/>
      <c r="Y6" s="98"/>
    </row>
    <row r="7" spans="1:29" ht="15" customHeight="1" x14ac:dyDescent="0.25">
      <c r="A7" s="102">
        <v>26</v>
      </c>
      <c r="B7" s="37" t="s">
        <v>126</v>
      </c>
      <c r="C7" s="104" t="s">
        <v>84</v>
      </c>
      <c r="D7" s="7">
        <v>2.5694444444444447E-2</v>
      </c>
      <c r="E7" s="7">
        <v>4.4178240740740747E-2</v>
      </c>
      <c r="F7" s="20">
        <f t="shared" si="0"/>
        <v>1.84837962962963E-2</v>
      </c>
      <c r="G7" s="17">
        <v>0</v>
      </c>
      <c r="H7" s="11">
        <v>2</v>
      </c>
      <c r="I7" s="11">
        <v>1</v>
      </c>
      <c r="J7" s="11">
        <v>0</v>
      </c>
      <c r="K7" s="11">
        <v>0</v>
      </c>
      <c r="L7" s="11">
        <v>0</v>
      </c>
      <c r="M7" s="11">
        <v>0</v>
      </c>
      <c r="N7" s="11">
        <v>1</v>
      </c>
      <c r="O7" s="11">
        <v>0</v>
      </c>
      <c r="P7" s="11">
        <v>1</v>
      </c>
      <c r="Q7" s="21">
        <f t="shared" si="1"/>
        <v>5</v>
      </c>
      <c r="R7" s="22">
        <f>TIME(0,Q7,0)</f>
        <v>3.472222222222222E-3</v>
      </c>
      <c r="S7" s="14"/>
      <c r="T7" s="23">
        <f>F7+R7+S7</f>
        <v>2.1956018518518521E-2</v>
      </c>
      <c r="U7" s="20">
        <f t="shared" si="2"/>
        <v>2.1956018518518521E-2</v>
      </c>
      <c r="V7" s="17">
        <f t="shared" si="3"/>
        <v>13</v>
      </c>
      <c r="W7" s="90">
        <f>SUM(U7:U9)</f>
        <v>5.6562500000000002E-2</v>
      </c>
      <c r="X7" s="93">
        <f>IF(OR(L7=AC$3,L8=AC$3,L9=AC$3),"",W7)</f>
        <v>5.6562500000000002E-2</v>
      </c>
      <c r="Y7" s="96">
        <f>IF(OR(V7="DISC",V8="DISC",V9="DISC"),"DISC",RANK(X7,X$4:X$31696,1))</f>
        <v>2</v>
      </c>
    </row>
    <row r="8" spans="1:29" ht="15" customHeight="1" x14ac:dyDescent="0.25">
      <c r="A8" s="102"/>
      <c r="B8" s="33" t="s">
        <v>127</v>
      </c>
      <c r="C8" s="104"/>
      <c r="D8" s="5">
        <f t="shared" ref="D8:D9" si="7">E7</f>
        <v>4.4178240740740747E-2</v>
      </c>
      <c r="E8" s="9">
        <v>6.0162037037037042E-2</v>
      </c>
      <c r="F8" s="24">
        <f t="shared" si="0"/>
        <v>1.5983796296296295E-2</v>
      </c>
      <c r="G8" s="18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1</v>
      </c>
      <c r="O8" s="12">
        <v>0</v>
      </c>
      <c r="P8" s="12">
        <v>2</v>
      </c>
      <c r="Q8" s="25">
        <f t="shared" si="1"/>
        <v>3</v>
      </c>
      <c r="R8" s="26">
        <f t="shared" ref="R8:R9" si="8">TIME(0,Q8,0)</f>
        <v>2.0833333333333333E-3</v>
      </c>
      <c r="S8" s="15"/>
      <c r="T8" s="26">
        <f t="shared" ref="T8:T9" si="9">F8+R8+S8</f>
        <v>1.8067129629629627E-2</v>
      </c>
      <c r="U8" s="24">
        <f t="shared" si="2"/>
        <v>1.8067129629629627E-2</v>
      </c>
      <c r="V8" s="18">
        <f t="shared" si="3"/>
        <v>6</v>
      </c>
      <c r="W8" s="91"/>
      <c r="X8" s="94"/>
      <c r="Y8" s="97"/>
    </row>
    <row r="9" spans="1:29" ht="15.75" customHeight="1" thickBot="1" x14ac:dyDescent="0.3">
      <c r="A9" s="103"/>
      <c r="B9" s="33" t="s">
        <v>128</v>
      </c>
      <c r="C9" s="105"/>
      <c r="D9" s="6">
        <f t="shared" si="7"/>
        <v>6.0162037037037042E-2</v>
      </c>
      <c r="E9" s="10">
        <v>7.4618055555555562E-2</v>
      </c>
      <c r="F9" s="27">
        <f t="shared" si="0"/>
        <v>1.4456018518518521E-2</v>
      </c>
      <c r="G9" s="19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3</v>
      </c>
      <c r="Q9" s="28">
        <f t="shared" si="1"/>
        <v>3</v>
      </c>
      <c r="R9" s="29">
        <f t="shared" si="8"/>
        <v>2.0833333333333333E-3</v>
      </c>
      <c r="S9" s="16"/>
      <c r="T9" s="29">
        <f t="shared" si="9"/>
        <v>1.6539351851851854E-2</v>
      </c>
      <c r="U9" s="27">
        <f t="shared" si="2"/>
        <v>1.6539351851851854E-2</v>
      </c>
      <c r="V9" s="19">
        <f t="shared" si="3"/>
        <v>2</v>
      </c>
      <c r="W9" s="92"/>
      <c r="X9" s="95"/>
      <c r="Y9" s="98"/>
    </row>
    <row r="10" spans="1:29" ht="15" customHeight="1" x14ac:dyDescent="0.25">
      <c r="A10" s="84">
        <v>18</v>
      </c>
      <c r="B10" s="38" t="s">
        <v>114</v>
      </c>
      <c r="C10" s="87" t="s">
        <v>50</v>
      </c>
      <c r="D10" s="34">
        <v>1.7361111111111112E-2</v>
      </c>
      <c r="E10" s="7">
        <v>3.3506944444444443E-2</v>
      </c>
      <c r="F10" s="20">
        <f t="shared" si="0"/>
        <v>1.6145833333333331E-2</v>
      </c>
      <c r="G10" s="17">
        <v>0</v>
      </c>
      <c r="H10" s="11">
        <v>1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1</v>
      </c>
      <c r="O10" s="11">
        <v>0</v>
      </c>
      <c r="P10" s="11">
        <v>0</v>
      </c>
      <c r="Q10" s="21">
        <f t="shared" si="1"/>
        <v>2</v>
      </c>
      <c r="R10" s="22">
        <f>TIME(0,Q10,0)</f>
        <v>1.3888888888888889E-3</v>
      </c>
      <c r="S10" s="14"/>
      <c r="T10" s="23">
        <f>F10+R10+S10</f>
        <v>1.7534722222222219E-2</v>
      </c>
      <c r="U10" s="20">
        <f t="shared" si="2"/>
        <v>1.7534722222222219E-2</v>
      </c>
      <c r="V10" s="17">
        <f t="shared" si="3"/>
        <v>3</v>
      </c>
      <c r="W10" s="90">
        <f>SUM(U10:U12)</f>
        <v>5.8553240740740739E-2</v>
      </c>
      <c r="X10" s="93">
        <f>IF(OR(L10=AC$3,L11=AC$3,L12=AC$3),"",W10)</f>
        <v>5.8553240740740739E-2</v>
      </c>
      <c r="Y10" s="96">
        <f>IF(OR(V10="DISC",V11="DISC",V12="DISC"),"DISC",RANK(X10,X$4:X$31696,1))</f>
        <v>3</v>
      </c>
    </row>
    <row r="11" spans="1:29" ht="15" customHeight="1" x14ac:dyDescent="0.25">
      <c r="A11" s="85"/>
      <c r="B11" s="33" t="s">
        <v>115</v>
      </c>
      <c r="C11" s="88"/>
      <c r="D11" s="35">
        <f t="shared" ref="D11:D12" si="10">E10</f>
        <v>3.3506944444444443E-2</v>
      </c>
      <c r="E11" s="9">
        <v>5.1597222222222218E-2</v>
      </c>
      <c r="F11" s="24">
        <f t="shared" si="0"/>
        <v>1.8090277777777775E-2</v>
      </c>
      <c r="G11" s="18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1</v>
      </c>
      <c r="O11" s="12">
        <v>0</v>
      </c>
      <c r="P11" s="12">
        <v>1</v>
      </c>
      <c r="Q11" s="25">
        <f t="shared" si="1"/>
        <v>2</v>
      </c>
      <c r="R11" s="26">
        <f>TIME(0,Q11,0)</f>
        <v>1.3888888888888889E-3</v>
      </c>
      <c r="S11" s="15"/>
      <c r="T11" s="26">
        <f t="shared" ref="T11:T12" si="11">F11+R11+S11</f>
        <v>1.9479166666666662E-2</v>
      </c>
      <c r="U11" s="24">
        <f t="shared" si="2"/>
        <v>1.9479166666666662E-2</v>
      </c>
      <c r="V11" s="18">
        <f t="shared" si="3"/>
        <v>7</v>
      </c>
      <c r="W11" s="91"/>
      <c r="X11" s="94"/>
      <c r="Y11" s="97"/>
    </row>
    <row r="12" spans="1:29" ht="15.75" customHeight="1" thickBot="1" x14ac:dyDescent="0.3">
      <c r="A12" s="86"/>
      <c r="B12" s="39" t="s">
        <v>116</v>
      </c>
      <c r="C12" s="89"/>
      <c r="D12" s="36">
        <f t="shared" si="10"/>
        <v>5.1597222222222218E-2</v>
      </c>
      <c r="E12" s="10">
        <v>7.1747685185185192E-2</v>
      </c>
      <c r="F12" s="27">
        <f t="shared" si="0"/>
        <v>2.0150462962962974E-2</v>
      </c>
      <c r="G12" s="19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1</v>
      </c>
      <c r="O12" s="13">
        <v>0</v>
      </c>
      <c r="P12" s="13">
        <v>1</v>
      </c>
      <c r="Q12" s="28">
        <f t="shared" si="1"/>
        <v>2</v>
      </c>
      <c r="R12" s="29">
        <f>TIME(0,Q12,0)</f>
        <v>1.3888888888888889E-3</v>
      </c>
      <c r="S12" s="16"/>
      <c r="T12" s="29">
        <f t="shared" si="11"/>
        <v>2.1539351851851862E-2</v>
      </c>
      <c r="U12" s="27">
        <f t="shared" si="2"/>
        <v>2.1539351851851862E-2</v>
      </c>
      <c r="V12" s="19">
        <f t="shared" si="3"/>
        <v>10</v>
      </c>
      <c r="W12" s="92"/>
      <c r="X12" s="95"/>
      <c r="Y12" s="98"/>
    </row>
    <row r="13" spans="1:29" ht="15" customHeight="1" x14ac:dyDescent="0.25">
      <c r="A13" s="84">
        <v>16</v>
      </c>
      <c r="B13" s="38" t="s">
        <v>111</v>
      </c>
      <c r="C13" s="87" t="s">
        <v>98</v>
      </c>
      <c r="D13" s="34">
        <v>1.5277777777777777E-2</v>
      </c>
      <c r="E13" s="7">
        <v>3.4224537037037032E-2</v>
      </c>
      <c r="F13" s="20">
        <f t="shared" si="0"/>
        <v>1.8946759259259253E-2</v>
      </c>
      <c r="G13" s="11">
        <v>0</v>
      </c>
      <c r="H13" s="11">
        <v>0</v>
      </c>
      <c r="I13" s="11">
        <v>0</v>
      </c>
      <c r="J13" s="11">
        <v>1</v>
      </c>
      <c r="K13" s="11">
        <v>0</v>
      </c>
      <c r="L13" s="11">
        <v>0</v>
      </c>
      <c r="M13" s="11">
        <v>0</v>
      </c>
      <c r="N13" s="11">
        <v>1</v>
      </c>
      <c r="O13" s="11">
        <v>0</v>
      </c>
      <c r="P13" s="11">
        <v>2</v>
      </c>
      <c r="Q13" s="21">
        <f t="shared" si="1"/>
        <v>4</v>
      </c>
      <c r="R13" s="22">
        <f>TIME(0,Q13,0)</f>
        <v>2.7777777777777779E-3</v>
      </c>
      <c r="S13" s="14"/>
      <c r="T13" s="23">
        <f>F13+R13+S13</f>
        <v>2.1724537037037032E-2</v>
      </c>
      <c r="U13" s="20">
        <f t="shared" si="2"/>
        <v>2.1724537037037032E-2</v>
      </c>
      <c r="V13" s="17">
        <f>IF(OR(L13=AC$3,G13=AC$3),"DISC",RANK(U13,U$4:U$31696,1))</f>
        <v>12</v>
      </c>
      <c r="W13" s="90">
        <f>SUM(U13:U15)</f>
        <v>7.4560185185185188E-2</v>
      </c>
      <c r="X13" s="93">
        <f>IF(OR(L13=AC$3,L14=AC$3,L15=AC$3),"",W13)</f>
        <v>7.4560185185185188E-2</v>
      </c>
      <c r="Y13" s="96">
        <f>IF(OR(V13="DISC",V14="DISC",V15="DISC"),"DISC",RANK(X13,X$4:X$31696,1))</f>
        <v>4</v>
      </c>
    </row>
    <row r="14" spans="1:29" ht="15" customHeight="1" x14ac:dyDescent="0.25">
      <c r="A14" s="85"/>
      <c r="B14" s="33" t="s">
        <v>112</v>
      </c>
      <c r="C14" s="88"/>
      <c r="D14" s="35">
        <f t="shared" ref="D14:D15" si="12">E13</f>
        <v>3.4224537037037032E-2</v>
      </c>
      <c r="E14" s="9">
        <v>5.1712962962962961E-2</v>
      </c>
      <c r="F14" s="24">
        <f t="shared" si="0"/>
        <v>1.7488425925925928E-2</v>
      </c>
      <c r="G14" s="18">
        <v>0</v>
      </c>
      <c r="H14" s="12">
        <v>0</v>
      </c>
      <c r="I14" s="12">
        <v>0</v>
      </c>
      <c r="J14" s="12">
        <v>1</v>
      </c>
      <c r="K14" s="12">
        <v>0</v>
      </c>
      <c r="L14" s="12">
        <v>0</v>
      </c>
      <c r="M14" s="12">
        <v>0</v>
      </c>
      <c r="N14" s="12">
        <v>2</v>
      </c>
      <c r="O14" s="12">
        <v>0</v>
      </c>
      <c r="P14" s="12">
        <v>2</v>
      </c>
      <c r="Q14" s="25">
        <f t="shared" si="1"/>
        <v>5</v>
      </c>
      <c r="R14" s="26">
        <f t="shared" ref="R14:R15" si="13">TIME(0,Q14,0)</f>
        <v>3.472222222222222E-3</v>
      </c>
      <c r="S14" s="15"/>
      <c r="T14" s="26">
        <f t="shared" ref="T14:T15" si="14">F14+R14+S14</f>
        <v>2.0960648148148152E-2</v>
      </c>
      <c r="U14" s="24">
        <f t="shared" si="2"/>
        <v>2.0960648148148152E-2</v>
      </c>
      <c r="V14" s="18">
        <f t="shared" ref="V14:V21" si="15">IF(OR(L14=AC$3),"DISC",RANK(U14,U$4:U$31696,1))</f>
        <v>8</v>
      </c>
      <c r="W14" s="91"/>
      <c r="X14" s="94"/>
      <c r="Y14" s="97"/>
    </row>
    <row r="15" spans="1:29" ht="15.75" customHeight="1" thickBot="1" x14ac:dyDescent="0.3">
      <c r="A15" s="86"/>
      <c r="B15" s="39" t="s">
        <v>113</v>
      </c>
      <c r="C15" s="89"/>
      <c r="D15" s="36">
        <f t="shared" si="12"/>
        <v>5.1712962962962961E-2</v>
      </c>
      <c r="E15" s="10">
        <v>7.525462962962963E-2</v>
      </c>
      <c r="F15" s="27">
        <f t="shared" si="0"/>
        <v>2.3541666666666669E-2</v>
      </c>
      <c r="G15" s="19">
        <v>0</v>
      </c>
      <c r="H15" s="13">
        <v>1</v>
      </c>
      <c r="I15" s="13">
        <v>1</v>
      </c>
      <c r="J15" s="13">
        <v>5</v>
      </c>
      <c r="K15" s="13">
        <v>0</v>
      </c>
      <c r="L15" s="13">
        <v>0</v>
      </c>
      <c r="M15" s="13">
        <v>2</v>
      </c>
      <c r="N15" s="13">
        <v>1</v>
      </c>
      <c r="O15" s="13">
        <v>0</v>
      </c>
      <c r="P15" s="13">
        <v>2</v>
      </c>
      <c r="Q15" s="28">
        <f t="shared" si="1"/>
        <v>12</v>
      </c>
      <c r="R15" s="29">
        <f t="shared" si="13"/>
        <v>8.3333333333333332E-3</v>
      </c>
      <c r="S15" s="16"/>
      <c r="T15" s="29">
        <f t="shared" si="14"/>
        <v>3.1875000000000001E-2</v>
      </c>
      <c r="U15" s="27">
        <f t="shared" si="2"/>
        <v>3.1875000000000001E-2</v>
      </c>
      <c r="V15" s="19">
        <f t="shared" si="15"/>
        <v>16</v>
      </c>
      <c r="W15" s="92"/>
      <c r="X15" s="95"/>
      <c r="Y15" s="98"/>
    </row>
    <row r="16" spans="1:29" ht="15" customHeight="1" x14ac:dyDescent="0.25">
      <c r="A16" s="84">
        <v>22</v>
      </c>
      <c r="B16" s="38" t="s">
        <v>120</v>
      </c>
      <c r="C16" s="87" t="s">
        <v>62</v>
      </c>
      <c r="D16" s="34">
        <v>2.1527777777777781E-2</v>
      </c>
      <c r="E16" s="7">
        <v>4.221064814814815E-2</v>
      </c>
      <c r="F16" s="20">
        <f t="shared" ref="F16:F21" si="16">E16-D16</f>
        <v>2.0682870370370369E-2</v>
      </c>
      <c r="G16" s="17">
        <v>0</v>
      </c>
      <c r="H16" s="11">
        <v>1</v>
      </c>
      <c r="I16" s="11">
        <v>0</v>
      </c>
      <c r="J16" s="11">
        <v>1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21">
        <f t="shared" ref="Q16:Q21" si="17">SUM(G16:P16)</f>
        <v>2</v>
      </c>
      <c r="R16" s="22">
        <f>TIME(0,Q16,0)</f>
        <v>1.3888888888888889E-3</v>
      </c>
      <c r="S16" s="14"/>
      <c r="T16" s="23">
        <f>F16+R16+S16</f>
        <v>2.2071759259259256E-2</v>
      </c>
      <c r="U16" s="20">
        <f t="shared" ref="U16:U21" si="18">T16</f>
        <v>2.2071759259259256E-2</v>
      </c>
      <c r="V16" s="17">
        <f t="shared" si="15"/>
        <v>14</v>
      </c>
      <c r="W16" s="90">
        <f>SUM(U16:U18)</f>
        <v>7.8981481481481486E-2</v>
      </c>
      <c r="X16" s="93">
        <f>IF(OR(L16=AC$3,L17=AC$3,L18=AC$3),"",W16)</f>
        <v>7.8981481481481486E-2</v>
      </c>
      <c r="Y16" s="96">
        <f>IF(OR(V16="DISC",V17="DISC",V18="DISC"),"DISC",RANK(X16,X$4:X$31696,1))</f>
        <v>5</v>
      </c>
    </row>
    <row r="17" spans="1:25" ht="15" customHeight="1" x14ac:dyDescent="0.25">
      <c r="A17" s="85"/>
      <c r="B17" s="33" t="s">
        <v>121</v>
      </c>
      <c r="C17" s="88"/>
      <c r="D17" s="35">
        <f t="shared" ref="D17:D18" si="19">E16</f>
        <v>4.221064814814815E-2</v>
      </c>
      <c r="E17" s="9">
        <v>6.0995370370370366E-2</v>
      </c>
      <c r="F17" s="24">
        <f t="shared" si="16"/>
        <v>1.8784722222222217E-2</v>
      </c>
      <c r="G17" s="18">
        <v>0</v>
      </c>
      <c r="H17" s="12">
        <v>1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3</v>
      </c>
      <c r="Q17" s="25">
        <f t="shared" si="17"/>
        <v>4</v>
      </c>
      <c r="R17" s="26">
        <f t="shared" ref="R17:R18" si="20">TIME(0,Q17,0)</f>
        <v>2.7777777777777779E-3</v>
      </c>
      <c r="S17" s="15"/>
      <c r="T17" s="26">
        <f t="shared" ref="T17:T18" si="21">F17+R17+S17</f>
        <v>2.1562499999999995E-2</v>
      </c>
      <c r="U17" s="24">
        <f t="shared" si="18"/>
        <v>2.1562499999999995E-2</v>
      </c>
      <c r="V17" s="18">
        <f t="shared" si="15"/>
        <v>11</v>
      </c>
      <c r="W17" s="91"/>
      <c r="X17" s="94"/>
      <c r="Y17" s="97"/>
    </row>
    <row r="18" spans="1:25" ht="15.75" customHeight="1" thickBot="1" x14ac:dyDescent="0.3">
      <c r="A18" s="86"/>
      <c r="B18" s="39" t="s">
        <v>122</v>
      </c>
      <c r="C18" s="89"/>
      <c r="D18" s="36">
        <f t="shared" si="19"/>
        <v>6.0995370370370366E-2</v>
      </c>
      <c r="E18" s="10">
        <v>8.245370370370371E-2</v>
      </c>
      <c r="F18" s="27">
        <f t="shared" si="16"/>
        <v>2.1458333333333343E-2</v>
      </c>
      <c r="G18" s="19">
        <v>0</v>
      </c>
      <c r="H18" s="13">
        <v>13</v>
      </c>
      <c r="I18" s="13">
        <v>0</v>
      </c>
      <c r="J18" s="13">
        <v>5</v>
      </c>
      <c r="K18" s="13">
        <v>0</v>
      </c>
      <c r="L18" s="13">
        <v>0</v>
      </c>
      <c r="M18" s="13">
        <v>0</v>
      </c>
      <c r="N18" s="13">
        <v>0</v>
      </c>
      <c r="O18" s="13">
        <v>1</v>
      </c>
      <c r="P18" s="13">
        <v>1</v>
      </c>
      <c r="Q18" s="28">
        <f t="shared" si="17"/>
        <v>20</v>
      </c>
      <c r="R18" s="29">
        <f t="shared" si="20"/>
        <v>1.3888888888888888E-2</v>
      </c>
      <c r="S18" s="16"/>
      <c r="T18" s="29">
        <f t="shared" si="21"/>
        <v>3.5347222222222231E-2</v>
      </c>
      <c r="U18" s="27">
        <f t="shared" si="18"/>
        <v>3.5347222222222231E-2</v>
      </c>
      <c r="V18" s="19">
        <f t="shared" si="15"/>
        <v>17</v>
      </c>
      <c r="W18" s="92"/>
      <c r="X18" s="95"/>
      <c r="Y18" s="98"/>
    </row>
    <row r="19" spans="1:25" ht="15" customHeight="1" x14ac:dyDescent="0.25">
      <c r="A19" s="84">
        <v>24</v>
      </c>
      <c r="B19" s="38" t="s">
        <v>123</v>
      </c>
      <c r="C19" s="99" t="s">
        <v>77</v>
      </c>
      <c r="D19" s="34">
        <v>2.361111111111111E-2</v>
      </c>
      <c r="E19" s="7">
        <v>4.6759259259259257E-2</v>
      </c>
      <c r="F19" s="20">
        <f t="shared" si="16"/>
        <v>2.3148148148148147E-2</v>
      </c>
      <c r="G19" s="17">
        <v>0</v>
      </c>
      <c r="H19" s="11">
        <v>1</v>
      </c>
      <c r="I19" s="11">
        <v>0</v>
      </c>
      <c r="J19" s="11">
        <v>3</v>
      </c>
      <c r="K19" s="11">
        <v>0</v>
      </c>
      <c r="L19" s="11">
        <v>0</v>
      </c>
      <c r="M19" s="11">
        <v>0</v>
      </c>
      <c r="N19" s="11">
        <v>2</v>
      </c>
      <c r="O19" s="11">
        <v>0</v>
      </c>
      <c r="P19" s="11">
        <v>3</v>
      </c>
      <c r="Q19" s="21">
        <f t="shared" si="17"/>
        <v>9</v>
      </c>
      <c r="R19" s="22">
        <f>TIME(0,Q19,0)</f>
        <v>6.2499999999999995E-3</v>
      </c>
      <c r="S19" s="14"/>
      <c r="T19" s="23">
        <f>F19+R19+S19</f>
        <v>2.9398148148148145E-2</v>
      </c>
      <c r="U19" s="20">
        <f t="shared" si="18"/>
        <v>2.9398148148148145E-2</v>
      </c>
      <c r="V19" s="17">
        <f t="shared" si="15"/>
        <v>15</v>
      </c>
      <c r="W19" s="90">
        <f>SUM(U19:U21)</f>
        <v>8.6805555555555552E-2</v>
      </c>
      <c r="X19" s="93">
        <f>IF(OR(L19=AC$3,L20=AC$3,L21=AC$3),"",W19)</f>
        <v>8.6805555555555552E-2</v>
      </c>
      <c r="Y19" s="96">
        <f>IF(OR(V19="DISC",V20="DISC",V21="DISC"),"DISC",RANK(X19,X$4:X$31696,1))</f>
        <v>6</v>
      </c>
    </row>
    <row r="20" spans="1:25" ht="15" customHeight="1" x14ac:dyDescent="0.25">
      <c r="A20" s="85"/>
      <c r="B20" s="33" t="s">
        <v>124</v>
      </c>
      <c r="C20" s="100"/>
      <c r="D20" s="35">
        <f t="shared" ref="D20:D21" si="22">E19</f>
        <v>4.6759259259259257E-2</v>
      </c>
      <c r="E20" s="9">
        <v>7.7199074074074073E-2</v>
      </c>
      <c r="F20" s="24">
        <f t="shared" si="16"/>
        <v>3.0439814814814815E-2</v>
      </c>
      <c r="G20" s="18">
        <v>0</v>
      </c>
      <c r="H20" s="12">
        <v>1</v>
      </c>
      <c r="I20" s="12">
        <v>0</v>
      </c>
      <c r="J20" s="12">
        <v>4</v>
      </c>
      <c r="K20" s="12">
        <v>0</v>
      </c>
      <c r="L20" s="12">
        <v>0</v>
      </c>
      <c r="M20" s="12">
        <v>0</v>
      </c>
      <c r="N20" s="12">
        <v>2</v>
      </c>
      <c r="O20" s="12">
        <v>0</v>
      </c>
      <c r="P20" s="12">
        <v>1</v>
      </c>
      <c r="Q20" s="25">
        <f t="shared" si="17"/>
        <v>8</v>
      </c>
      <c r="R20" s="26">
        <f t="shared" ref="R20:R21" si="23">TIME(0,Q20,0)</f>
        <v>5.5555555555555558E-3</v>
      </c>
      <c r="S20" s="15"/>
      <c r="T20" s="26">
        <f t="shared" ref="T20:T21" si="24">F20+R20+S20</f>
        <v>3.5995370370370372E-2</v>
      </c>
      <c r="U20" s="24">
        <f t="shared" si="18"/>
        <v>3.5995370370370372E-2</v>
      </c>
      <c r="V20" s="18">
        <f t="shared" si="15"/>
        <v>18</v>
      </c>
      <c r="W20" s="91"/>
      <c r="X20" s="94"/>
      <c r="Y20" s="97"/>
    </row>
    <row r="21" spans="1:25" ht="15.75" customHeight="1" thickBot="1" x14ac:dyDescent="0.3">
      <c r="A21" s="86"/>
      <c r="B21" s="39" t="s">
        <v>125</v>
      </c>
      <c r="C21" s="101"/>
      <c r="D21" s="36">
        <f t="shared" si="22"/>
        <v>7.7199074074074073E-2</v>
      </c>
      <c r="E21" s="10">
        <v>9.5138888888888884E-2</v>
      </c>
      <c r="F21" s="27">
        <f t="shared" si="16"/>
        <v>1.7939814814814811E-2</v>
      </c>
      <c r="G21" s="19">
        <v>0</v>
      </c>
      <c r="H21" s="13">
        <v>1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1</v>
      </c>
      <c r="O21" s="13">
        <v>0</v>
      </c>
      <c r="P21" s="13">
        <v>3</v>
      </c>
      <c r="Q21" s="28">
        <f t="shared" si="17"/>
        <v>5</v>
      </c>
      <c r="R21" s="29">
        <f t="shared" si="23"/>
        <v>3.472222222222222E-3</v>
      </c>
      <c r="S21" s="16"/>
      <c r="T21" s="29">
        <f t="shared" si="24"/>
        <v>2.1412037037037035E-2</v>
      </c>
      <c r="U21" s="27">
        <f t="shared" si="18"/>
        <v>2.1412037037037035E-2</v>
      </c>
      <c r="V21" s="19">
        <f t="shared" si="15"/>
        <v>9</v>
      </c>
      <c r="W21" s="92"/>
      <c r="X21" s="95"/>
      <c r="Y21" s="98"/>
    </row>
  </sheetData>
  <sheetProtection selectLockedCells="1"/>
  <mergeCells count="55">
    <mergeCell ref="A19:A21"/>
    <mergeCell ref="C19:C21"/>
    <mergeCell ref="W19:W21"/>
    <mergeCell ref="X19:X21"/>
    <mergeCell ref="Y19:Y21"/>
    <mergeCell ref="A7:A9"/>
    <mergeCell ref="C7:C9"/>
    <mergeCell ref="W7:W9"/>
    <mergeCell ref="X7:X9"/>
    <mergeCell ref="Y7:Y9"/>
    <mergeCell ref="A4:A6"/>
    <mergeCell ref="C4:C6"/>
    <mergeCell ref="W4:W6"/>
    <mergeCell ref="X4:X6"/>
    <mergeCell ref="Y4:Y6"/>
    <mergeCell ref="A16:A18"/>
    <mergeCell ref="C16:C18"/>
    <mergeCell ref="W16:W18"/>
    <mergeCell ref="X16:X18"/>
    <mergeCell ref="Y16:Y18"/>
    <mergeCell ref="A13:A15"/>
    <mergeCell ref="C13:C15"/>
    <mergeCell ref="W13:W15"/>
    <mergeCell ref="X13:X15"/>
    <mergeCell ref="Y13:Y15"/>
    <mergeCell ref="A10:A12"/>
    <mergeCell ref="C10:C12"/>
    <mergeCell ref="W10:W12"/>
    <mergeCell ref="X10:X12"/>
    <mergeCell ref="Y10:Y12"/>
    <mergeCell ref="W1:W3"/>
    <mergeCell ref="X1:X3"/>
    <mergeCell ref="Y1:Y3"/>
    <mergeCell ref="B2:B3"/>
    <mergeCell ref="G2:G3"/>
    <mergeCell ref="H2:H3"/>
    <mergeCell ref="I2:I3"/>
    <mergeCell ref="J2:J3"/>
    <mergeCell ref="K2:K3"/>
    <mergeCell ref="L2:L3"/>
    <mergeCell ref="Q1:Q3"/>
    <mergeCell ref="R1:R3"/>
    <mergeCell ref="S1:S3"/>
    <mergeCell ref="T1:T3"/>
    <mergeCell ref="U1:U3"/>
    <mergeCell ref="V1:V3"/>
    <mergeCell ref="G1:P1"/>
    <mergeCell ref="M2:M3"/>
    <mergeCell ref="N2:N3"/>
    <mergeCell ref="O2:P2"/>
    <mergeCell ref="A1:A3"/>
    <mergeCell ref="C1:C3"/>
    <mergeCell ref="D1:D3"/>
    <mergeCell ref="E1:E3"/>
    <mergeCell ref="F1:F3"/>
  </mergeCells>
  <dataValidations count="4">
    <dataValidation type="list" allowBlank="1" showInputMessage="1" showErrorMessage="1" sqref="G16:G21 G4:G12 G13:G15">
      <formula1>$AB$1:$AB$2</formula1>
    </dataValidation>
    <dataValidation type="whole" operator="greaterThanOrEqual" allowBlank="1" showInputMessage="1" showErrorMessage="1" sqref="H16:H21 M16:Q21 J16:K21 H4:H12 H13:H15 M4:Q12 M13:Q15 J4:K12 J13:K15">
      <formula1>0</formula1>
    </dataValidation>
    <dataValidation type="list" allowBlank="1" showInputMessage="1" showErrorMessage="1" sqref="L16:L21 L4:L12 L13:L15">
      <formula1>$AC$1:$AC$3</formula1>
    </dataValidation>
    <dataValidation type="time" operator="greaterThanOrEqual" allowBlank="1" showInputMessage="1" showErrorMessage="1" prompt="čas jednotlivce v cíli" sqref="E16:E21 E4:E12 E13:E15">
      <formula1>D4</formula1>
    </dataValidation>
  </dataValidations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"/>
  <sheetViews>
    <sheetView zoomScale="120" zoomScaleNormal="120" workbookViewId="0">
      <pane ySplit="3" topLeftCell="A4" activePane="bottomLeft" state="frozen"/>
      <selection pane="bottomLeft" activeCell="A22" sqref="A22"/>
    </sheetView>
  </sheetViews>
  <sheetFormatPr defaultRowHeight="15" x14ac:dyDescent="0.25"/>
  <cols>
    <col min="1" max="1" width="8.140625" style="2" customWidth="1"/>
    <col min="2" max="2" width="20.85546875" style="1" customWidth="1"/>
    <col min="3" max="3" width="13" style="4" customWidth="1"/>
    <col min="4" max="5" width="7.5703125" style="1" customWidth="1"/>
    <col min="6" max="6" width="8.42578125" style="1" customWidth="1"/>
    <col min="7" max="7" width="3" style="1" customWidth="1"/>
    <col min="8" max="8" width="2.42578125" style="1" customWidth="1"/>
    <col min="9" max="9" width="3.140625" style="1" customWidth="1"/>
    <col min="10" max="10" width="2.140625" style="1" bestFit="1" customWidth="1"/>
    <col min="11" max="12" width="2.85546875" style="1" customWidth="1"/>
    <col min="13" max="14" width="2.5703125" style="1" customWidth="1"/>
    <col min="15" max="16" width="2.28515625" style="1" customWidth="1"/>
    <col min="17" max="17" width="8.42578125" style="1" hidden="1" customWidth="1"/>
    <col min="18" max="20" width="8.42578125" style="1" customWidth="1"/>
    <col min="21" max="21" width="8.42578125" style="1" hidden="1" customWidth="1"/>
    <col min="22" max="22" width="10.7109375" style="1" customWidth="1"/>
    <col min="23" max="23" width="10.140625" style="1" customWidth="1"/>
    <col min="24" max="24" width="10.140625" style="1" hidden="1" customWidth="1"/>
    <col min="25" max="25" width="11" style="1" customWidth="1"/>
    <col min="26" max="26" width="9.140625" style="1"/>
    <col min="27" max="27" width="11.85546875" style="1" bestFit="1" customWidth="1"/>
    <col min="28" max="16384" width="9.140625" style="1"/>
  </cols>
  <sheetData>
    <row r="1" spans="1:29" ht="15" customHeight="1" x14ac:dyDescent="0.25">
      <c r="A1" s="56" t="s">
        <v>0</v>
      </c>
      <c r="B1" s="8" t="s">
        <v>18</v>
      </c>
      <c r="C1" s="59" t="s">
        <v>1</v>
      </c>
      <c r="D1" s="59" t="s">
        <v>7</v>
      </c>
      <c r="E1" s="62" t="s">
        <v>2</v>
      </c>
      <c r="F1" s="65" t="s">
        <v>3</v>
      </c>
      <c r="G1" s="68" t="s">
        <v>4</v>
      </c>
      <c r="H1" s="69"/>
      <c r="I1" s="69"/>
      <c r="J1" s="69"/>
      <c r="K1" s="69"/>
      <c r="L1" s="69"/>
      <c r="M1" s="69"/>
      <c r="N1" s="69"/>
      <c r="O1" s="69"/>
      <c r="P1" s="70"/>
      <c r="Q1" s="81" t="s">
        <v>4</v>
      </c>
      <c r="R1" s="59" t="s">
        <v>4</v>
      </c>
      <c r="S1" s="59" t="s">
        <v>22</v>
      </c>
      <c r="T1" s="59" t="s">
        <v>5</v>
      </c>
      <c r="U1" s="81" t="s">
        <v>16</v>
      </c>
      <c r="V1" s="59" t="s">
        <v>16</v>
      </c>
      <c r="W1" s="59" t="s">
        <v>19</v>
      </c>
      <c r="X1" s="71"/>
      <c r="Y1" s="74" t="s">
        <v>17</v>
      </c>
      <c r="AA1" s="3"/>
      <c r="AB1" s="41">
        <v>0</v>
      </c>
      <c r="AC1" s="41">
        <v>0</v>
      </c>
    </row>
    <row r="2" spans="1:29" ht="15" customHeight="1" x14ac:dyDescent="0.25">
      <c r="A2" s="57"/>
      <c r="B2" s="77" t="s">
        <v>6</v>
      </c>
      <c r="C2" s="60"/>
      <c r="D2" s="60"/>
      <c r="E2" s="63"/>
      <c r="F2" s="66"/>
      <c r="G2" s="54" t="s">
        <v>23</v>
      </c>
      <c r="H2" s="54" t="s">
        <v>13</v>
      </c>
      <c r="I2" s="54" t="s">
        <v>15</v>
      </c>
      <c r="J2" s="54" t="s">
        <v>14</v>
      </c>
      <c r="K2" s="54" t="s">
        <v>20</v>
      </c>
      <c r="L2" s="79" t="s">
        <v>21</v>
      </c>
      <c r="M2" s="54" t="s">
        <v>8</v>
      </c>
      <c r="N2" s="54" t="s">
        <v>11</v>
      </c>
      <c r="O2" s="54" t="s">
        <v>12</v>
      </c>
      <c r="P2" s="54"/>
      <c r="Q2" s="82"/>
      <c r="R2" s="60"/>
      <c r="S2" s="60"/>
      <c r="T2" s="60"/>
      <c r="U2" s="82"/>
      <c r="V2" s="60"/>
      <c r="W2" s="60"/>
      <c r="X2" s="72"/>
      <c r="Y2" s="75"/>
      <c r="AA2" s="3"/>
      <c r="AB2" s="42" t="s">
        <v>14</v>
      </c>
      <c r="AC2" s="41">
        <v>20</v>
      </c>
    </row>
    <row r="3" spans="1:29" ht="15" customHeight="1" thickBot="1" x14ac:dyDescent="0.3">
      <c r="A3" s="58"/>
      <c r="B3" s="78"/>
      <c r="C3" s="61"/>
      <c r="D3" s="61"/>
      <c r="E3" s="64"/>
      <c r="F3" s="67"/>
      <c r="G3" s="55"/>
      <c r="H3" s="55"/>
      <c r="I3" s="55"/>
      <c r="J3" s="55"/>
      <c r="K3" s="55"/>
      <c r="L3" s="80"/>
      <c r="M3" s="55"/>
      <c r="N3" s="55"/>
      <c r="O3" s="31" t="s">
        <v>10</v>
      </c>
      <c r="P3" s="31" t="s">
        <v>9</v>
      </c>
      <c r="Q3" s="83"/>
      <c r="R3" s="61"/>
      <c r="S3" s="61"/>
      <c r="T3" s="61"/>
      <c r="U3" s="83"/>
      <c r="V3" s="61"/>
      <c r="W3" s="61"/>
      <c r="X3" s="73"/>
      <c r="Y3" s="76"/>
      <c r="AB3" s="41"/>
      <c r="AC3" s="42" t="s">
        <v>14</v>
      </c>
    </row>
    <row r="4" spans="1:29" ht="15" customHeight="1" x14ac:dyDescent="0.25">
      <c r="A4" s="84">
        <v>7</v>
      </c>
      <c r="B4" s="38" t="s">
        <v>69</v>
      </c>
      <c r="C4" s="87" t="s">
        <v>50</v>
      </c>
      <c r="D4" s="34">
        <v>6.9444444444444441E-3</v>
      </c>
      <c r="E4" s="7">
        <v>2.7708333333333331E-2</v>
      </c>
      <c r="F4" s="20">
        <f t="shared" ref="F4:F18" si="0">E4-D4</f>
        <v>2.0763888888888887E-2</v>
      </c>
      <c r="G4" s="17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2</v>
      </c>
      <c r="Q4" s="21">
        <f t="shared" ref="Q4:Q18" si="1">SUM(G4:P4)</f>
        <v>2</v>
      </c>
      <c r="R4" s="22">
        <f>TIME(0,Q4,0)</f>
        <v>1.3888888888888889E-3</v>
      </c>
      <c r="S4" s="14"/>
      <c r="T4" s="23">
        <f>F4+R4+S4</f>
        <v>2.2152777777777775E-2</v>
      </c>
      <c r="U4" s="20">
        <f t="shared" ref="U4:U18" si="2">T4</f>
        <v>2.2152777777777775E-2</v>
      </c>
      <c r="V4" s="17">
        <f>IF(OR(L4=AC$3),"DISC",RANK(U4,U$4:U$31696,1))</f>
        <v>5</v>
      </c>
      <c r="W4" s="90">
        <f>SUM(U4:U6)</f>
        <v>6.6412037037037033E-2</v>
      </c>
      <c r="X4" s="93">
        <f>IF(OR(L4=AC$3,L5=AC$3,L6=AC$3),"",W4)</f>
        <v>6.6412037037037033E-2</v>
      </c>
      <c r="Y4" s="96">
        <f>IF(OR(V4="DISC",V5="DISC",V6="DISC"),"DISC",RANK(X4,X$4:X$31696,1))</f>
        <v>1</v>
      </c>
    </row>
    <row r="5" spans="1:29" ht="15" customHeight="1" x14ac:dyDescent="0.25">
      <c r="A5" s="85"/>
      <c r="B5" s="33" t="s">
        <v>70</v>
      </c>
      <c r="C5" s="88"/>
      <c r="D5" s="35">
        <f t="shared" ref="D5:D6" si="3">E4</f>
        <v>2.7708333333333331E-2</v>
      </c>
      <c r="E5" s="9">
        <v>4.6851851851851846E-2</v>
      </c>
      <c r="F5" s="24">
        <f t="shared" si="0"/>
        <v>1.9143518518518515E-2</v>
      </c>
      <c r="G5" s="18">
        <v>0</v>
      </c>
      <c r="H5" s="12">
        <v>0</v>
      </c>
      <c r="I5" s="12">
        <v>1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3</v>
      </c>
      <c r="Q5" s="25">
        <f t="shared" si="1"/>
        <v>4</v>
      </c>
      <c r="R5" s="26">
        <f>TIME(0,Q5,0)</f>
        <v>2.7777777777777779E-3</v>
      </c>
      <c r="S5" s="15"/>
      <c r="T5" s="26">
        <f t="shared" ref="T5:T6" si="4">F5+R5+S5</f>
        <v>2.1921296296296293E-2</v>
      </c>
      <c r="U5" s="24">
        <f t="shared" si="2"/>
        <v>2.1921296296296293E-2</v>
      </c>
      <c r="V5" s="18">
        <f>IF(OR(L5=AC$3),"DISC",RANK(U5,U$4:U$31696,1))</f>
        <v>4</v>
      </c>
      <c r="W5" s="91"/>
      <c r="X5" s="94"/>
      <c r="Y5" s="97"/>
    </row>
    <row r="6" spans="1:29" ht="15.75" customHeight="1" thickBot="1" x14ac:dyDescent="0.3">
      <c r="A6" s="86"/>
      <c r="B6" s="39" t="s">
        <v>71</v>
      </c>
      <c r="C6" s="89"/>
      <c r="D6" s="36">
        <f t="shared" si="3"/>
        <v>4.6851851851851846E-2</v>
      </c>
      <c r="E6" s="10">
        <v>6.7800925925925917E-2</v>
      </c>
      <c r="F6" s="27">
        <f t="shared" si="0"/>
        <v>2.0949074074074071E-2</v>
      </c>
      <c r="G6" s="19">
        <v>0</v>
      </c>
      <c r="H6" s="13">
        <v>1</v>
      </c>
      <c r="I6" s="13">
        <v>1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28">
        <f t="shared" si="1"/>
        <v>2</v>
      </c>
      <c r="R6" s="29">
        <f>TIME(0,Q6,0)</f>
        <v>1.3888888888888889E-3</v>
      </c>
      <c r="S6" s="16"/>
      <c r="T6" s="29">
        <f t="shared" si="4"/>
        <v>2.2337962962962959E-2</v>
      </c>
      <c r="U6" s="27">
        <f t="shared" si="2"/>
        <v>2.2337962962962959E-2</v>
      </c>
      <c r="V6" s="19">
        <f>IF(OR(L6=AC$3),"DISC",RANK(U6,U$4:U$31696,1))</f>
        <v>6</v>
      </c>
      <c r="W6" s="92"/>
      <c r="X6" s="95"/>
      <c r="Y6" s="98"/>
    </row>
    <row r="7" spans="1:29" ht="15" customHeight="1" x14ac:dyDescent="0.25">
      <c r="A7" s="84">
        <v>3</v>
      </c>
      <c r="B7" s="38" t="s">
        <v>65</v>
      </c>
      <c r="C7" s="99" t="s">
        <v>66</v>
      </c>
      <c r="D7" s="34">
        <v>2.7777777777777779E-3</v>
      </c>
      <c r="E7" s="7">
        <v>2.3298611111111107E-2</v>
      </c>
      <c r="F7" s="20">
        <f t="shared" si="0"/>
        <v>2.0520833333333328E-2</v>
      </c>
      <c r="G7" s="11">
        <v>0</v>
      </c>
      <c r="H7" s="11">
        <v>0</v>
      </c>
      <c r="I7" s="11">
        <v>1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21">
        <f t="shared" si="1"/>
        <v>1</v>
      </c>
      <c r="R7" s="22">
        <f>TIME(0,Q7,0)</f>
        <v>6.9444444444444447E-4</v>
      </c>
      <c r="S7" s="14"/>
      <c r="T7" s="23">
        <f>F7+R7+S7</f>
        <v>2.1215277777777774E-2</v>
      </c>
      <c r="U7" s="20">
        <f t="shared" si="2"/>
        <v>2.1215277777777774E-2</v>
      </c>
      <c r="V7" s="17">
        <f>IF(OR(L7=AC$3,G7=AC$3),"DISC",RANK(U7,U$4:U$31696,1))</f>
        <v>3</v>
      </c>
      <c r="W7" s="90">
        <f>SUM(U7:U9)</f>
        <v>6.7083333333333328E-2</v>
      </c>
      <c r="X7" s="93">
        <f>IF(OR(L7=AC$3,L8=AC$3,L9=AC$3),"",W7)</f>
        <v>6.7083333333333328E-2</v>
      </c>
      <c r="Y7" s="96">
        <f>IF(OR(V7="DISC",V8="DISC",V9="DISC"),"DISC",RANK(X7,X$4:X$31696,1))</f>
        <v>2</v>
      </c>
    </row>
    <row r="8" spans="1:29" ht="15" customHeight="1" x14ac:dyDescent="0.25">
      <c r="A8" s="85"/>
      <c r="B8" s="33" t="s">
        <v>67</v>
      </c>
      <c r="C8" s="100"/>
      <c r="D8" s="35">
        <f t="shared" ref="D8:D9" si="5">E7</f>
        <v>2.3298611111111107E-2</v>
      </c>
      <c r="E8" s="9">
        <v>4.6990740740740743E-2</v>
      </c>
      <c r="F8" s="24">
        <f t="shared" si="0"/>
        <v>2.3692129629629636E-2</v>
      </c>
      <c r="G8" s="18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2</v>
      </c>
      <c r="O8" s="12">
        <v>0</v>
      </c>
      <c r="P8" s="12">
        <v>0</v>
      </c>
      <c r="Q8" s="25">
        <f t="shared" si="1"/>
        <v>2</v>
      </c>
      <c r="R8" s="26">
        <f t="shared" ref="R8:R9" si="6">TIME(0,Q8,0)</f>
        <v>1.3888888888888889E-3</v>
      </c>
      <c r="S8" s="15"/>
      <c r="T8" s="26">
        <f t="shared" ref="T8:T9" si="7">F8+R8+S8</f>
        <v>2.5081018518518523E-2</v>
      </c>
      <c r="U8" s="24">
        <f t="shared" si="2"/>
        <v>2.5081018518518523E-2</v>
      </c>
      <c r="V8" s="18">
        <f t="shared" ref="V8:V21" si="8">IF(OR(L8=AC$3),"DISC",RANK(U8,U$4:U$31696,1))</f>
        <v>11</v>
      </c>
      <c r="W8" s="91"/>
      <c r="X8" s="94"/>
      <c r="Y8" s="97"/>
    </row>
    <row r="9" spans="1:29" ht="15.75" customHeight="1" thickBot="1" x14ac:dyDescent="0.3">
      <c r="A9" s="86"/>
      <c r="B9" s="39" t="s">
        <v>68</v>
      </c>
      <c r="C9" s="101"/>
      <c r="D9" s="36">
        <f t="shared" si="5"/>
        <v>4.6990740740740743E-2</v>
      </c>
      <c r="E9" s="10">
        <v>6.5694444444444444E-2</v>
      </c>
      <c r="F9" s="27">
        <f t="shared" si="0"/>
        <v>1.8703703703703702E-2</v>
      </c>
      <c r="G9" s="19">
        <v>0</v>
      </c>
      <c r="H9" s="13">
        <v>0</v>
      </c>
      <c r="I9" s="13">
        <v>0</v>
      </c>
      <c r="J9" s="13">
        <v>1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2</v>
      </c>
      <c r="Q9" s="28">
        <f t="shared" si="1"/>
        <v>3</v>
      </c>
      <c r="R9" s="29">
        <f t="shared" si="6"/>
        <v>2.0833333333333333E-3</v>
      </c>
      <c r="S9" s="16"/>
      <c r="T9" s="29">
        <f t="shared" si="7"/>
        <v>2.0787037037037034E-2</v>
      </c>
      <c r="U9" s="27">
        <f t="shared" si="2"/>
        <v>2.0787037037037034E-2</v>
      </c>
      <c r="V9" s="19">
        <f t="shared" si="8"/>
        <v>2</v>
      </c>
      <c r="W9" s="92"/>
      <c r="X9" s="95"/>
      <c r="Y9" s="98"/>
    </row>
    <row r="10" spans="1:29" ht="15" customHeight="1" x14ac:dyDescent="0.25">
      <c r="A10" s="84">
        <v>15</v>
      </c>
      <c r="B10" s="38" t="s">
        <v>76</v>
      </c>
      <c r="C10" s="87" t="s">
        <v>77</v>
      </c>
      <c r="D10" s="34">
        <v>1.5277777777777777E-2</v>
      </c>
      <c r="E10" s="7">
        <v>3.6145833333333328E-2</v>
      </c>
      <c r="F10" s="20">
        <f t="shared" si="0"/>
        <v>2.0868055555555549E-2</v>
      </c>
      <c r="G10" s="17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1</v>
      </c>
      <c r="O10" s="11">
        <v>0</v>
      </c>
      <c r="P10" s="11">
        <v>3</v>
      </c>
      <c r="Q10" s="21">
        <f t="shared" si="1"/>
        <v>4</v>
      </c>
      <c r="R10" s="22">
        <f>TIME(0,Q10,0)</f>
        <v>2.7777777777777779E-3</v>
      </c>
      <c r="S10" s="14"/>
      <c r="T10" s="23">
        <f>F10+R10+S10</f>
        <v>2.3645833333333328E-2</v>
      </c>
      <c r="U10" s="20">
        <f t="shared" si="2"/>
        <v>2.3645833333333328E-2</v>
      </c>
      <c r="V10" s="17">
        <f t="shared" si="8"/>
        <v>9</v>
      </c>
      <c r="W10" s="90">
        <f>SUM(U10:U12)</f>
        <v>7.1192129629629633E-2</v>
      </c>
      <c r="X10" s="93">
        <f>IF(OR(L10=AC$3,L11=AC$3,L12=AC$3),"",W10)</f>
        <v>7.1192129629629633E-2</v>
      </c>
      <c r="Y10" s="96">
        <f>IF(OR(V10="DISC",V11="DISC",V12="DISC"),"DISC",RANK(X10,X$4:X$31696,1))</f>
        <v>3</v>
      </c>
    </row>
    <row r="11" spans="1:29" ht="15" customHeight="1" x14ac:dyDescent="0.25">
      <c r="A11" s="85"/>
      <c r="B11" s="33" t="s">
        <v>78</v>
      </c>
      <c r="C11" s="88"/>
      <c r="D11" s="35">
        <f t="shared" ref="D11:D12" si="9">E10</f>
        <v>3.6145833333333328E-2</v>
      </c>
      <c r="E11" s="9">
        <v>5.7152777777777775E-2</v>
      </c>
      <c r="F11" s="24">
        <f t="shared" si="0"/>
        <v>2.1006944444444446E-2</v>
      </c>
      <c r="G11" s="18">
        <v>0</v>
      </c>
      <c r="H11" s="12">
        <v>0</v>
      </c>
      <c r="I11" s="12">
        <v>2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2</v>
      </c>
      <c r="P11" s="12">
        <v>1</v>
      </c>
      <c r="Q11" s="25">
        <f t="shared" si="1"/>
        <v>5</v>
      </c>
      <c r="R11" s="26">
        <f t="shared" ref="R11:R12" si="10">TIME(0,Q11,0)</f>
        <v>3.472222222222222E-3</v>
      </c>
      <c r="S11" s="15"/>
      <c r="T11" s="26">
        <f t="shared" ref="T11:T12" si="11">F11+R11+S11</f>
        <v>2.447916666666667E-2</v>
      </c>
      <c r="U11" s="24">
        <f t="shared" si="2"/>
        <v>2.447916666666667E-2</v>
      </c>
      <c r="V11" s="18">
        <f t="shared" si="8"/>
        <v>10</v>
      </c>
      <c r="W11" s="91"/>
      <c r="X11" s="94"/>
      <c r="Y11" s="97"/>
    </row>
    <row r="12" spans="1:29" ht="15.75" customHeight="1" thickBot="1" x14ac:dyDescent="0.3">
      <c r="A12" s="86"/>
      <c r="B12" s="39" t="s">
        <v>79</v>
      </c>
      <c r="C12" s="89"/>
      <c r="D12" s="36">
        <f t="shared" si="9"/>
        <v>5.7152777777777775E-2</v>
      </c>
      <c r="E12" s="10">
        <v>7.8831018518518522E-2</v>
      </c>
      <c r="F12" s="27">
        <f t="shared" si="0"/>
        <v>2.1678240740740748E-2</v>
      </c>
      <c r="G12" s="19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1</v>
      </c>
      <c r="P12" s="13">
        <v>1</v>
      </c>
      <c r="Q12" s="28">
        <f t="shared" si="1"/>
        <v>2</v>
      </c>
      <c r="R12" s="29">
        <f t="shared" si="10"/>
        <v>1.3888888888888889E-3</v>
      </c>
      <c r="S12" s="16"/>
      <c r="T12" s="29">
        <f t="shared" si="11"/>
        <v>2.3067129629629635E-2</v>
      </c>
      <c r="U12" s="27">
        <f t="shared" si="2"/>
        <v>2.3067129629629635E-2</v>
      </c>
      <c r="V12" s="19">
        <f t="shared" si="8"/>
        <v>7</v>
      </c>
      <c r="W12" s="92"/>
      <c r="X12" s="95"/>
      <c r="Y12" s="98"/>
    </row>
    <row r="13" spans="1:29" ht="15" customHeight="1" x14ac:dyDescent="0.25">
      <c r="A13" s="84">
        <v>23</v>
      </c>
      <c r="B13" s="38" t="s">
        <v>83</v>
      </c>
      <c r="C13" s="87" t="s">
        <v>84</v>
      </c>
      <c r="D13" s="34">
        <v>2.361111111111111E-2</v>
      </c>
      <c r="E13" s="7">
        <v>4.4259259259259255E-2</v>
      </c>
      <c r="F13" s="20">
        <f t="shared" si="0"/>
        <v>2.0648148148148145E-2</v>
      </c>
      <c r="G13" s="17">
        <v>0</v>
      </c>
      <c r="H13" s="11">
        <v>1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3</v>
      </c>
      <c r="Q13" s="21">
        <f t="shared" si="1"/>
        <v>4</v>
      </c>
      <c r="R13" s="22">
        <f>TIME(0,Q13,0)</f>
        <v>2.7777777777777779E-3</v>
      </c>
      <c r="S13" s="14"/>
      <c r="T13" s="23">
        <f>F13+R13+S13</f>
        <v>2.3425925925925923E-2</v>
      </c>
      <c r="U13" s="20">
        <f t="shared" si="2"/>
        <v>2.3425925925925923E-2</v>
      </c>
      <c r="V13" s="17">
        <f t="shared" si="8"/>
        <v>8</v>
      </c>
      <c r="W13" s="90">
        <f>SUM(U13:U15)</f>
        <v>7.2800925925925922E-2</v>
      </c>
      <c r="X13" s="93">
        <f>IF(OR(L13=AC$3,L14=AC$3,L15=AC$3),"",W13)</f>
        <v>7.2800925925925922E-2</v>
      </c>
      <c r="Y13" s="96">
        <f>IF(OR(V13="DISC",V14="DISC",V15="DISC"),"DISC",RANK(X13,X$4:X$31696,1))</f>
        <v>4</v>
      </c>
    </row>
    <row r="14" spans="1:29" ht="15" customHeight="1" x14ac:dyDescent="0.25">
      <c r="A14" s="85"/>
      <c r="B14" s="33" t="s">
        <v>85</v>
      </c>
      <c r="C14" s="88"/>
      <c r="D14" s="35">
        <f t="shared" ref="D14:D15" si="12">E13</f>
        <v>4.4259259259259255E-2</v>
      </c>
      <c r="E14" s="9">
        <v>6.3900462962962964E-2</v>
      </c>
      <c r="F14" s="24">
        <f t="shared" si="0"/>
        <v>1.9641203703703709E-2</v>
      </c>
      <c r="G14" s="18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1</v>
      </c>
      <c r="O14" s="12">
        <v>0</v>
      </c>
      <c r="P14" s="12">
        <v>0</v>
      </c>
      <c r="Q14" s="25">
        <f t="shared" si="1"/>
        <v>1</v>
      </c>
      <c r="R14" s="26">
        <f t="shared" ref="R14:R15" si="13">TIME(0,Q14,0)</f>
        <v>6.9444444444444447E-4</v>
      </c>
      <c r="S14" s="15"/>
      <c r="T14" s="26">
        <f t="shared" ref="T14:T15" si="14">F14+R14+S14</f>
        <v>2.0335648148148155E-2</v>
      </c>
      <c r="U14" s="24">
        <f t="shared" si="2"/>
        <v>2.0335648148148155E-2</v>
      </c>
      <c r="V14" s="18">
        <f t="shared" si="8"/>
        <v>1</v>
      </c>
      <c r="W14" s="91"/>
      <c r="X14" s="94"/>
      <c r="Y14" s="97"/>
    </row>
    <row r="15" spans="1:29" ht="15.75" customHeight="1" thickBot="1" x14ac:dyDescent="0.3">
      <c r="A15" s="86"/>
      <c r="B15" s="39" t="s">
        <v>86</v>
      </c>
      <c r="C15" s="89"/>
      <c r="D15" s="36">
        <f t="shared" si="12"/>
        <v>6.3900462962962964E-2</v>
      </c>
      <c r="E15" s="10">
        <v>8.8773148148148143E-2</v>
      </c>
      <c r="F15" s="27">
        <f t="shared" si="0"/>
        <v>2.4872685185185178E-2</v>
      </c>
      <c r="G15" s="19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1</v>
      </c>
      <c r="O15" s="13">
        <v>2</v>
      </c>
      <c r="P15" s="13">
        <v>3</v>
      </c>
      <c r="Q15" s="28">
        <f t="shared" si="1"/>
        <v>6</v>
      </c>
      <c r="R15" s="29">
        <f t="shared" si="13"/>
        <v>4.1666666666666666E-3</v>
      </c>
      <c r="S15" s="16"/>
      <c r="T15" s="29">
        <f t="shared" si="14"/>
        <v>2.9039351851851844E-2</v>
      </c>
      <c r="U15" s="27">
        <f t="shared" si="2"/>
        <v>2.9039351851851844E-2</v>
      </c>
      <c r="V15" s="19">
        <f t="shared" si="8"/>
        <v>14</v>
      </c>
      <c r="W15" s="92"/>
      <c r="X15" s="95"/>
      <c r="Y15" s="98"/>
    </row>
    <row r="16" spans="1:29" ht="15" customHeight="1" x14ac:dyDescent="0.25">
      <c r="A16" s="84">
        <v>11</v>
      </c>
      <c r="B16" s="38" t="s">
        <v>72</v>
      </c>
      <c r="C16" s="87" t="s">
        <v>73</v>
      </c>
      <c r="D16" s="34">
        <v>1.1111111111111112E-2</v>
      </c>
      <c r="E16" s="7">
        <v>3.5532407407407408E-2</v>
      </c>
      <c r="F16" s="20">
        <f t="shared" si="0"/>
        <v>2.4421296296296295E-2</v>
      </c>
      <c r="G16" s="17">
        <v>0</v>
      </c>
      <c r="H16" s="11">
        <v>0</v>
      </c>
      <c r="I16" s="11">
        <v>0</v>
      </c>
      <c r="J16" s="11">
        <v>1</v>
      </c>
      <c r="K16" s="11">
        <v>0</v>
      </c>
      <c r="L16" s="11">
        <v>0</v>
      </c>
      <c r="M16" s="11">
        <v>0</v>
      </c>
      <c r="N16" s="11">
        <v>2</v>
      </c>
      <c r="O16" s="11">
        <v>1</v>
      </c>
      <c r="P16" s="11">
        <v>3</v>
      </c>
      <c r="Q16" s="21">
        <f t="shared" si="1"/>
        <v>7</v>
      </c>
      <c r="R16" s="22">
        <f>TIME(0,Q16,0)</f>
        <v>4.8611111111111112E-3</v>
      </c>
      <c r="S16" s="14"/>
      <c r="T16" s="23">
        <f>F16+R16+S16</f>
        <v>2.9282407407407406E-2</v>
      </c>
      <c r="U16" s="20">
        <f t="shared" si="2"/>
        <v>2.9282407407407406E-2</v>
      </c>
      <c r="V16" s="17">
        <f t="shared" si="8"/>
        <v>17</v>
      </c>
      <c r="W16" s="90">
        <f>SUM(U16:U18)</f>
        <v>8.4374999999999992E-2</v>
      </c>
      <c r="X16" s="93">
        <f>IF(OR(L16=AC$3,L17=AC$3,L18=AC$3),"",W16)</f>
        <v>8.4374999999999992E-2</v>
      </c>
      <c r="Y16" s="96">
        <f>IF(OR(V16="DISC",V17="DISC",V18="DISC"),"DISC",RANK(X16,X$4:X$31696,1))</f>
        <v>5</v>
      </c>
    </row>
    <row r="17" spans="1:25" ht="15" customHeight="1" x14ac:dyDescent="0.25">
      <c r="A17" s="85"/>
      <c r="B17" s="33" t="s">
        <v>74</v>
      </c>
      <c r="C17" s="88"/>
      <c r="D17" s="35">
        <f t="shared" ref="D17:D18" si="15">E16</f>
        <v>3.5532407407407408E-2</v>
      </c>
      <c r="E17" s="9">
        <v>5.9606481481481483E-2</v>
      </c>
      <c r="F17" s="24">
        <f t="shared" si="0"/>
        <v>2.4074074074074074E-2</v>
      </c>
      <c r="G17" s="18">
        <v>0</v>
      </c>
      <c r="H17" s="12">
        <v>0</v>
      </c>
      <c r="I17" s="12">
        <v>0</v>
      </c>
      <c r="J17" s="12">
        <v>1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3</v>
      </c>
      <c r="Q17" s="25">
        <f t="shared" si="1"/>
        <v>4</v>
      </c>
      <c r="R17" s="26">
        <f t="shared" ref="R17:R18" si="16">TIME(0,Q17,0)</f>
        <v>2.7777777777777779E-3</v>
      </c>
      <c r="S17" s="15"/>
      <c r="T17" s="26">
        <f t="shared" ref="T17:T18" si="17">F17+R17+S17</f>
        <v>2.6851851851851852E-2</v>
      </c>
      <c r="U17" s="24">
        <f t="shared" si="2"/>
        <v>2.6851851851851852E-2</v>
      </c>
      <c r="V17" s="18">
        <f t="shared" si="8"/>
        <v>12</v>
      </c>
      <c r="W17" s="91"/>
      <c r="X17" s="94"/>
      <c r="Y17" s="97"/>
    </row>
    <row r="18" spans="1:25" ht="15.75" customHeight="1" thickBot="1" x14ac:dyDescent="0.3">
      <c r="A18" s="86"/>
      <c r="B18" s="39" t="s">
        <v>75</v>
      </c>
      <c r="C18" s="89"/>
      <c r="D18" s="36">
        <f t="shared" si="15"/>
        <v>5.9606481481481483E-2</v>
      </c>
      <c r="E18" s="10">
        <v>8.5069444444444434E-2</v>
      </c>
      <c r="F18" s="27">
        <f t="shared" si="0"/>
        <v>2.5462962962962951E-2</v>
      </c>
      <c r="G18" s="19">
        <v>0</v>
      </c>
      <c r="H18" s="13">
        <v>0</v>
      </c>
      <c r="I18" s="13">
        <v>0</v>
      </c>
      <c r="J18" s="13">
        <v>1</v>
      </c>
      <c r="K18" s="13">
        <v>0</v>
      </c>
      <c r="L18" s="13">
        <v>0</v>
      </c>
      <c r="M18" s="13">
        <v>0</v>
      </c>
      <c r="N18" s="13">
        <v>0</v>
      </c>
      <c r="O18" s="13">
        <v>2</v>
      </c>
      <c r="P18" s="13">
        <v>1</v>
      </c>
      <c r="Q18" s="28">
        <f t="shared" si="1"/>
        <v>4</v>
      </c>
      <c r="R18" s="29">
        <f t="shared" si="16"/>
        <v>2.7777777777777779E-3</v>
      </c>
      <c r="S18" s="16"/>
      <c r="T18" s="29">
        <f t="shared" si="17"/>
        <v>2.8240740740740729E-2</v>
      </c>
      <c r="U18" s="27">
        <f t="shared" si="2"/>
        <v>2.8240740740740729E-2</v>
      </c>
      <c r="V18" s="19">
        <f t="shared" si="8"/>
        <v>13</v>
      </c>
      <c r="W18" s="92"/>
      <c r="X18" s="95"/>
      <c r="Y18" s="98"/>
    </row>
    <row r="19" spans="1:25" ht="15" customHeight="1" x14ac:dyDescent="0.25">
      <c r="A19" s="84">
        <v>19</v>
      </c>
      <c r="B19" s="38" t="s">
        <v>80</v>
      </c>
      <c r="C19" s="87" t="s">
        <v>62</v>
      </c>
      <c r="D19" s="34">
        <v>1.9444444444444445E-2</v>
      </c>
      <c r="E19" s="7">
        <v>4.4537037037037042E-2</v>
      </c>
      <c r="F19" s="20">
        <f t="shared" ref="F19:F21" si="18">E19-D19</f>
        <v>2.5092592592592597E-2</v>
      </c>
      <c r="G19" s="17">
        <v>0</v>
      </c>
      <c r="H19" s="11">
        <v>0</v>
      </c>
      <c r="I19" s="11">
        <v>0</v>
      </c>
      <c r="J19" s="11">
        <v>2</v>
      </c>
      <c r="K19" s="11">
        <v>0</v>
      </c>
      <c r="L19" s="11">
        <v>0</v>
      </c>
      <c r="M19" s="11">
        <v>0</v>
      </c>
      <c r="N19" s="11">
        <v>2</v>
      </c>
      <c r="O19" s="11">
        <v>0</v>
      </c>
      <c r="P19" s="11">
        <v>2</v>
      </c>
      <c r="Q19" s="21">
        <f t="shared" ref="Q19:Q21" si="19">SUM(G19:P19)</f>
        <v>6</v>
      </c>
      <c r="R19" s="22">
        <f>TIME(0,Q19,0)</f>
        <v>4.1666666666666666E-3</v>
      </c>
      <c r="S19" s="14"/>
      <c r="T19" s="23">
        <f>F19+R19+S19</f>
        <v>2.9259259259259263E-2</v>
      </c>
      <c r="U19" s="20">
        <f t="shared" ref="U19:U21" si="20">T19</f>
        <v>2.9259259259259263E-2</v>
      </c>
      <c r="V19" s="17">
        <f t="shared" si="8"/>
        <v>16</v>
      </c>
      <c r="W19" s="90">
        <f>SUM(U19:U21)</f>
        <v>8.9270833333333327E-2</v>
      </c>
      <c r="X19" s="93">
        <f>IF(OR(L19=AC$3,L20=AC$3,L21=AC$3),"",W19)</f>
        <v>8.9270833333333327E-2</v>
      </c>
      <c r="Y19" s="96">
        <f>IF(OR(V19="DISC",V20="DISC",V21="DISC"),"DISC",RANK(X19,X$4:X$31696,1))</f>
        <v>6</v>
      </c>
    </row>
    <row r="20" spans="1:25" ht="15" customHeight="1" x14ac:dyDescent="0.25">
      <c r="A20" s="85"/>
      <c r="B20" s="33" t="s">
        <v>81</v>
      </c>
      <c r="C20" s="88"/>
      <c r="D20" s="35">
        <f t="shared" ref="D20:D21" si="21">E19</f>
        <v>4.4537037037037042E-2</v>
      </c>
      <c r="E20" s="9">
        <v>6.9479166666666661E-2</v>
      </c>
      <c r="F20" s="24">
        <f t="shared" si="18"/>
        <v>2.494212962962962E-2</v>
      </c>
      <c r="G20" s="18">
        <v>0</v>
      </c>
      <c r="H20" s="12">
        <v>0</v>
      </c>
      <c r="I20" s="12">
        <v>0</v>
      </c>
      <c r="J20" s="12">
        <v>2</v>
      </c>
      <c r="K20" s="12">
        <v>0</v>
      </c>
      <c r="L20" s="12">
        <v>0</v>
      </c>
      <c r="M20" s="12">
        <v>0</v>
      </c>
      <c r="N20" s="12">
        <v>2</v>
      </c>
      <c r="O20" s="12">
        <v>0</v>
      </c>
      <c r="P20" s="12">
        <v>2</v>
      </c>
      <c r="Q20" s="25">
        <f t="shared" si="19"/>
        <v>6</v>
      </c>
      <c r="R20" s="26">
        <f t="shared" ref="R20:R21" si="22">TIME(0,Q20,0)</f>
        <v>4.1666666666666666E-3</v>
      </c>
      <c r="S20" s="15"/>
      <c r="T20" s="26">
        <f t="shared" ref="T20:T21" si="23">F20+R20+S20</f>
        <v>2.9108796296296285E-2</v>
      </c>
      <c r="U20" s="24">
        <f t="shared" si="20"/>
        <v>2.9108796296296285E-2</v>
      </c>
      <c r="V20" s="18">
        <f t="shared" si="8"/>
        <v>15</v>
      </c>
      <c r="W20" s="91"/>
      <c r="X20" s="94"/>
      <c r="Y20" s="97"/>
    </row>
    <row r="21" spans="1:25" ht="15.75" customHeight="1" thickBot="1" x14ac:dyDescent="0.3">
      <c r="A21" s="86"/>
      <c r="B21" s="39" t="s">
        <v>82</v>
      </c>
      <c r="C21" s="89"/>
      <c r="D21" s="36">
        <f t="shared" si="21"/>
        <v>6.9479166666666661E-2</v>
      </c>
      <c r="E21" s="10">
        <v>9.6215277777777775E-2</v>
      </c>
      <c r="F21" s="27">
        <f t="shared" si="18"/>
        <v>2.6736111111111113E-2</v>
      </c>
      <c r="G21" s="19">
        <v>0</v>
      </c>
      <c r="H21" s="13">
        <v>0</v>
      </c>
      <c r="I21" s="13">
        <v>1</v>
      </c>
      <c r="J21" s="13">
        <v>1</v>
      </c>
      <c r="K21" s="13">
        <v>0</v>
      </c>
      <c r="L21" s="13">
        <v>0</v>
      </c>
      <c r="M21" s="13">
        <v>2</v>
      </c>
      <c r="N21" s="13">
        <v>0</v>
      </c>
      <c r="O21" s="13">
        <v>0</v>
      </c>
      <c r="P21" s="13">
        <v>2</v>
      </c>
      <c r="Q21" s="28">
        <f t="shared" si="19"/>
        <v>6</v>
      </c>
      <c r="R21" s="29">
        <f t="shared" si="22"/>
        <v>4.1666666666666666E-3</v>
      </c>
      <c r="S21" s="16"/>
      <c r="T21" s="29">
        <f t="shared" si="23"/>
        <v>3.0902777777777779E-2</v>
      </c>
      <c r="U21" s="27">
        <f t="shared" si="20"/>
        <v>3.0902777777777779E-2</v>
      </c>
      <c r="V21" s="19">
        <f t="shared" si="8"/>
        <v>18</v>
      </c>
      <c r="W21" s="92"/>
      <c r="X21" s="95"/>
      <c r="Y21" s="98"/>
    </row>
  </sheetData>
  <sheetProtection selectLockedCells="1"/>
  <mergeCells count="55">
    <mergeCell ref="A19:A21"/>
    <mergeCell ref="C19:C21"/>
    <mergeCell ref="W19:W21"/>
    <mergeCell ref="X19:X21"/>
    <mergeCell ref="Y19:Y21"/>
    <mergeCell ref="A13:A15"/>
    <mergeCell ref="C13:C15"/>
    <mergeCell ref="W13:W15"/>
    <mergeCell ref="X13:X15"/>
    <mergeCell ref="Y13:Y15"/>
    <mergeCell ref="A16:A18"/>
    <mergeCell ref="C16:C18"/>
    <mergeCell ref="W16:W18"/>
    <mergeCell ref="X16:X18"/>
    <mergeCell ref="Y16:Y18"/>
    <mergeCell ref="A10:A12"/>
    <mergeCell ref="C10:C12"/>
    <mergeCell ref="W10:W12"/>
    <mergeCell ref="X10:X12"/>
    <mergeCell ref="Y10:Y12"/>
    <mergeCell ref="A7:A9"/>
    <mergeCell ref="C7:C9"/>
    <mergeCell ref="W7:W9"/>
    <mergeCell ref="X7:X9"/>
    <mergeCell ref="Y7:Y9"/>
    <mergeCell ref="A4:A6"/>
    <mergeCell ref="C4:C6"/>
    <mergeCell ref="W4:W6"/>
    <mergeCell ref="X4:X6"/>
    <mergeCell ref="Y4:Y6"/>
    <mergeCell ref="W1:W3"/>
    <mergeCell ref="X1:X3"/>
    <mergeCell ref="Y1:Y3"/>
    <mergeCell ref="B2:B3"/>
    <mergeCell ref="G2:G3"/>
    <mergeCell ref="H2:H3"/>
    <mergeCell ref="I2:I3"/>
    <mergeCell ref="J2:J3"/>
    <mergeCell ref="K2:K3"/>
    <mergeCell ref="L2:L3"/>
    <mergeCell ref="Q1:Q3"/>
    <mergeCell ref="R1:R3"/>
    <mergeCell ref="S1:S3"/>
    <mergeCell ref="T1:T3"/>
    <mergeCell ref="U1:U3"/>
    <mergeCell ref="V1:V3"/>
    <mergeCell ref="G1:P1"/>
    <mergeCell ref="M2:M3"/>
    <mergeCell ref="N2:N3"/>
    <mergeCell ref="O2:P2"/>
    <mergeCell ref="A1:A3"/>
    <mergeCell ref="C1:C3"/>
    <mergeCell ref="D1:D3"/>
    <mergeCell ref="E1:E3"/>
    <mergeCell ref="F1:F3"/>
  </mergeCells>
  <dataValidations count="4">
    <dataValidation type="list" allowBlank="1" showInputMessage="1" showErrorMessage="1" sqref="L16:L18 L4:L15 L19:L21">
      <formula1>$AC$1:$AC$3</formula1>
    </dataValidation>
    <dataValidation type="whole" operator="greaterThanOrEqual" allowBlank="1" showInputMessage="1" showErrorMessage="1" sqref="H16:H18 M16:Q18 J16:K18 J4:K15 J19:K21 M4:Q15 M19:Q21 H4:H15 H19:H21">
      <formula1>0</formula1>
    </dataValidation>
    <dataValidation type="list" allowBlank="1" showInputMessage="1" showErrorMessage="1" sqref="G16:G18 G4:G15 G19:G21">
      <formula1>$AB$1:$AB$2</formula1>
    </dataValidation>
    <dataValidation type="time" operator="greaterThanOrEqual" allowBlank="1" showInputMessage="1" showErrorMessage="1" prompt="čas jednotlivce v cíli" sqref="E16:E18 E4:E15 E19:E21">
      <formula1>D4</formula1>
    </dataValidation>
  </dataValidations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zoomScale="120" zoomScaleNormal="120" workbookViewId="0">
      <pane ySplit="3" topLeftCell="A4" activePane="bottomLeft" state="frozen"/>
      <selection pane="bottomLeft" activeCell="A34" sqref="A34"/>
    </sheetView>
  </sheetViews>
  <sheetFormatPr defaultRowHeight="15" x14ac:dyDescent="0.25"/>
  <cols>
    <col min="1" max="1" width="8.140625" style="2" customWidth="1"/>
    <col min="2" max="2" width="20.85546875" style="1" customWidth="1"/>
    <col min="3" max="3" width="13" style="4" customWidth="1"/>
    <col min="4" max="5" width="7.5703125" style="1" customWidth="1"/>
    <col min="6" max="6" width="8.42578125" style="1" customWidth="1"/>
    <col min="7" max="7" width="3" style="1" customWidth="1"/>
    <col min="8" max="8" width="2.42578125" style="1" customWidth="1"/>
    <col min="9" max="9" width="3.140625" style="1" customWidth="1"/>
    <col min="10" max="10" width="2.140625" style="1" bestFit="1" customWidth="1"/>
    <col min="11" max="12" width="2.85546875" style="1" customWidth="1"/>
    <col min="13" max="14" width="2.5703125" style="1" customWidth="1"/>
    <col min="15" max="16" width="2.28515625" style="1" customWidth="1"/>
    <col min="17" max="17" width="8.42578125" style="1" hidden="1" customWidth="1"/>
    <col min="18" max="20" width="8.42578125" style="1" customWidth="1"/>
    <col min="21" max="21" width="8.42578125" style="1" hidden="1" customWidth="1"/>
    <col min="22" max="22" width="10.7109375" style="1" customWidth="1"/>
    <col min="23" max="23" width="10.140625" style="1" customWidth="1"/>
    <col min="24" max="24" width="10.140625" style="1" hidden="1" customWidth="1"/>
    <col min="25" max="25" width="11" style="1" customWidth="1"/>
    <col min="26" max="26" width="9.140625" style="1"/>
    <col min="27" max="27" width="11.85546875" style="1" bestFit="1" customWidth="1"/>
    <col min="28" max="16384" width="9.140625" style="1"/>
  </cols>
  <sheetData>
    <row r="1" spans="1:29" ht="15" customHeight="1" x14ac:dyDescent="0.25">
      <c r="A1" s="56" t="s">
        <v>0</v>
      </c>
      <c r="B1" s="8" t="s">
        <v>18</v>
      </c>
      <c r="C1" s="59" t="s">
        <v>1</v>
      </c>
      <c r="D1" s="59" t="s">
        <v>7</v>
      </c>
      <c r="E1" s="62" t="s">
        <v>2</v>
      </c>
      <c r="F1" s="65" t="s">
        <v>3</v>
      </c>
      <c r="G1" s="68" t="s">
        <v>4</v>
      </c>
      <c r="H1" s="69"/>
      <c r="I1" s="69"/>
      <c r="J1" s="69"/>
      <c r="K1" s="69"/>
      <c r="L1" s="69"/>
      <c r="M1" s="69"/>
      <c r="N1" s="69"/>
      <c r="O1" s="69"/>
      <c r="P1" s="70"/>
      <c r="Q1" s="81" t="s">
        <v>4</v>
      </c>
      <c r="R1" s="59" t="s">
        <v>4</v>
      </c>
      <c r="S1" s="59" t="s">
        <v>22</v>
      </c>
      <c r="T1" s="59" t="s">
        <v>5</v>
      </c>
      <c r="U1" s="81" t="s">
        <v>16</v>
      </c>
      <c r="V1" s="59" t="s">
        <v>16</v>
      </c>
      <c r="W1" s="59" t="s">
        <v>19</v>
      </c>
      <c r="X1" s="71"/>
      <c r="Y1" s="74" t="s">
        <v>17</v>
      </c>
      <c r="AA1" s="3"/>
      <c r="AB1" s="41">
        <v>0</v>
      </c>
      <c r="AC1" s="41">
        <v>0</v>
      </c>
    </row>
    <row r="2" spans="1:29" ht="15" customHeight="1" x14ac:dyDescent="0.25">
      <c r="A2" s="57"/>
      <c r="B2" s="77" t="s">
        <v>6</v>
      </c>
      <c r="C2" s="60"/>
      <c r="D2" s="60"/>
      <c r="E2" s="63"/>
      <c r="F2" s="66"/>
      <c r="G2" s="54" t="s">
        <v>23</v>
      </c>
      <c r="H2" s="54" t="s">
        <v>13</v>
      </c>
      <c r="I2" s="54" t="s">
        <v>15</v>
      </c>
      <c r="J2" s="54" t="s">
        <v>14</v>
      </c>
      <c r="K2" s="54" t="s">
        <v>20</v>
      </c>
      <c r="L2" s="79" t="s">
        <v>21</v>
      </c>
      <c r="M2" s="54" t="s">
        <v>8</v>
      </c>
      <c r="N2" s="54" t="s">
        <v>11</v>
      </c>
      <c r="O2" s="54" t="s">
        <v>12</v>
      </c>
      <c r="P2" s="54"/>
      <c r="Q2" s="82"/>
      <c r="R2" s="60"/>
      <c r="S2" s="60"/>
      <c r="T2" s="60"/>
      <c r="U2" s="82"/>
      <c r="V2" s="60"/>
      <c r="W2" s="60"/>
      <c r="X2" s="72"/>
      <c r="Y2" s="75"/>
      <c r="AA2" s="3"/>
      <c r="AB2" s="42" t="s">
        <v>14</v>
      </c>
      <c r="AC2" s="41">
        <v>20</v>
      </c>
    </row>
    <row r="3" spans="1:29" ht="15" customHeight="1" thickBot="1" x14ac:dyDescent="0.3">
      <c r="A3" s="58"/>
      <c r="B3" s="78"/>
      <c r="C3" s="61"/>
      <c r="D3" s="61"/>
      <c r="E3" s="64"/>
      <c r="F3" s="67"/>
      <c r="G3" s="55"/>
      <c r="H3" s="55"/>
      <c r="I3" s="55"/>
      <c r="J3" s="55"/>
      <c r="K3" s="55"/>
      <c r="L3" s="80"/>
      <c r="M3" s="55"/>
      <c r="N3" s="55"/>
      <c r="O3" s="32" t="s">
        <v>10</v>
      </c>
      <c r="P3" s="32" t="s">
        <v>9</v>
      </c>
      <c r="Q3" s="83"/>
      <c r="R3" s="61"/>
      <c r="S3" s="61"/>
      <c r="T3" s="61"/>
      <c r="U3" s="83"/>
      <c r="V3" s="61"/>
      <c r="W3" s="61"/>
      <c r="X3" s="73"/>
      <c r="Y3" s="76"/>
      <c r="AB3" s="41"/>
      <c r="AC3" s="42" t="s">
        <v>14</v>
      </c>
    </row>
    <row r="4" spans="1:29" ht="15" customHeight="1" x14ac:dyDescent="0.25">
      <c r="A4" s="84">
        <v>28</v>
      </c>
      <c r="B4" s="38" t="s">
        <v>49</v>
      </c>
      <c r="C4" s="99" t="s">
        <v>50</v>
      </c>
      <c r="D4" s="34">
        <v>2.9861111111111113E-2</v>
      </c>
      <c r="E4" s="7">
        <v>4.6678240740740735E-2</v>
      </c>
      <c r="F4" s="20">
        <f t="shared" ref="F4:F21" si="0">E4-D4</f>
        <v>1.6817129629629623E-2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2</v>
      </c>
      <c r="Q4" s="21">
        <f t="shared" ref="Q4:Q21" si="1">SUM(G4:P4)</f>
        <v>2</v>
      </c>
      <c r="R4" s="22">
        <f>TIME(0,Q4,0)</f>
        <v>1.3888888888888889E-3</v>
      </c>
      <c r="S4" s="14"/>
      <c r="T4" s="23">
        <f>F4+R4+S4</f>
        <v>1.820601851851851E-2</v>
      </c>
      <c r="U4" s="20">
        <f t="shared" ref="U4:U21" si="2">T4</f>
        <v>1.820601851851851E-2</v>
      </c>
      <c r="V4" s="17">
        <f>IF(OR(L4=AC$3,G4=AC$3),"DISC",RANK(U4,U$4:U$31678,1))</f>
        <v>6</v>
      </c>
      <c r="W4" s="90">
        <f>SUM(U4:U6)</f>
        <v>5.1597222222222218E-2</v>
      </c>
      <c r="X4" s="93">
        <f>IF(OR(L4=AC$3,L5=AC$3,L6=AC$3),"",W4)</f>
        <v>5.1597222222222218E-2</v>
      </c>
      <c r="Y4" s="96">
        <f>IF(OR(V4="DISC",V5="DISC",V6="DISC"),"DISC",RANK(X4,X$4:X$31678,1))</f>
        <v>1</v>
      </c>
    </row>
    <row r="5" spans="1:29" ht="15" customHeight="1" x14ac:dyDescent="0.25">
      <c r="A5" s="85"/>
      <c r="B5" s="33" t="s">
        <v>51</v>
      </c>
      <c r="C5" s="100"/>
      <c r="D5" s="35">
        <f t="shared" ref="D5:D6" si="3">E4</f>
        <v>4.6678240740740735E-2</v>
      </c>
      <c r="E5" s="9">
        <v>6.2037037037037036E-2</v>
      </c>
      <c r="F5" s="24">
        <f t="shared" si="0"/>
        <v>1.5358796296296301E-2</v>
      </c>
      <c r="G5" s="18">
        <v>0</v>
      </c>
      <c r="H5" s="12">
        <v>0</v>
      </c>
      <c r="I5" s="12">
        <v>1</v>
      </c>
      <c r="J5" s="12">
        <v>1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2</v>
      </c>
      <c r="Q5" s="25">
        <f t="shared" si="1"/>
        <v>4</v>
      </c>
      <c r="R5" s="26">
        <f t="shared" ref="R5:R6" si="4">TIME(0,Q5,0)</f>
        <v>2.7777777777777779E-3</v>
      </c>
      <c r="S5" s="15"/>
      <c r="T5" s="26">
        <f t="shared" ref="T5:T6" si="5">F5+R5+S5</f>
        <v>1.8136574074074079E-2</v>
      </c>
      <c r="U5" s="24">
        <f t="shared" si="2"/>
        <v>1.8136574074074079E-2</v>
      </c>
      <c r="V5" s="18">
        <f t="shared" ref="V5:V24" si="6">IF(OR(L5=AC$3),"DISC",RANK(U5,U$4:U$31678,1))</f>
        <v>5</v>
      </c>
      <c r="W5" s="91"/>
      <c r="X5" s="94"/>
      <c r="Y5" s="97"/>
    </row>
    <row r="6" spans="1:29" ht="15.75" customHeight="1" thickBot="1" x14ac:dyDescent="0.3">
      <c r="A6" s="86"/>
      <c r="B6" s="39" t="s">
        <v>52</v>
      </c>
      <c r="C6" s="101"/>
      <c r="D6" s="36">
        <f t="shared" si="3"/>
        <v>6.2037037037037036E-2</v>
      </c>
      <c r="E6" s="10">
        <v>7.7291666666666661E-2</v>
      </c>
      <c r="F6" s="27">
        <f t="shared" si="0"/>
        <v>1.5254629629629625E-2</v>
      </c>
      <c r="G6" s="19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28">
        <f t="shared" si="1"/>
        <v>0</v>
      </c>
      <c r="R6" s="29">
        <f t="shared" si="4"/>
        <v>0</v>
      </c>
      <c r="S6" s="16"/>
      <c r="T6" s="29">
        <f t="shared" si="5"/>
        <v>1.5254629629629625E-2</v>
      </c>
      <c r="U6" s="27">
        <f t="shared" si="2"/>
        <v>1.5254629629629625E-2</v>
      </c>
      <c r="V6" s="19">
        <f t="shared" si="6"/>
        <v>1</v>
      </c>
      <c r="W6" s="92"/>
      <c r="X6" s="95"/>
      <c r="Y6" s="98"/>
    </row>
    <row r="7" spans="1:29" ht="15" customHeight="1" x14ac:dyDescent="0.25">
      <c r="A7" s="84">
        <v>9</v>
      </c>
      <c r="B7" s="38" t="s">
        <v>31</v>
      </c>
      <c r="C7" s="87" t="s">
        <v>32</v>
      </c>
      <c r="D7" s="34">
        <v>9.0277777777777787E-3</v>
      </c>
      <c r="E7" s="7">
        <v>2.613425925925926E-2</v>
      </c>
      <c r="F7" s="20">
        <f t="shared" si="0"/>
        <v>1.7106481481481479E-2</v>
      </c>
      <c r="G7" s="17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21">
        <f t="shared" si="1"/>
        <v>0</v>
      </c>
      <c r="R7" s="22">
        <f>TIME(0,Q7,0)</f>
        <v>0</v>
      </c>
      <c r="S7" s="14"/>
      <c r="T7" s="23">
        <f>F7+R7+S7</f>
        <v>1.7106481481481479E-2</v>
      </c>
      <c r="U7" s="20">
        <f t="shared" si="2"/>
        <v>1.7106481481481479E-2</v>
      </c>
      <c r="V7" s="17">
        <f t="shared" si="6"/>
        <v>2</v>
      </c>
      <c r="W7" s="90">
        <f>SUM(U7:U9)</f>
        <v>5.5023148148148147E-2</v>
      </c>
      <c r="X7" s="93">
        <f>IF(OR(L7=AC$3,L8=AC$3,L9=AC$3),"",W7)</f>
        <v>5.5023148148148147E-2</v>
      </c>
      <c r="Y7" s="96">
        <f>IF(OR(V7="DISC",V8="DISC",V9="DISC"),"DISC",RANK(X7,X$4:X$31678,1))</f>
        <v>2</v>
      </c>
    </row>
    <row r="8" spans="1:29" ht="15" customHeight="1" x14ac:dyDescent="0.25">
      <c r="A8" s="85"/>
      <c r="B8" s="33" t="s">
        <v>33</v>
      </c>
      <c r="C8" s="88"/>
      <c r="D8" s="35">
        <f t="shared" ref="D8:D9" si="7">E7</f>
        <v>2.613425925925926E-2</v>
      </c>
      <c r="E8" s="9">
        <v>4.4004629629629623E-2</v>
      </c>
      <c r="F8" s="24">
        <f t="shared" si="0"/>
        <v>1.7870370370370363E-2</v>
      </c>
      <c r="G8" s="18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1</v>
      </c>
      <c r="Q8" s="25">
        <f t="shared" si="1"/>
        <v>1</v>
      </c>
      <c r="R8" s="26">
        <f t="shared" ref="R8:R9" si="8">TIME(0,Q8,0)</f>
        <v>6.9444444444444447E-4</v>
      </c>
      <c r="S8" s="15"/>
      <c r="T8" s="26">
        <f t="shared" ref="T8:T9" si="9">F8+R8+S8</f>
        <v>1.8564814814814808E-2</v>
      </c>
      <c r="U8" s="24">
        <f t="shared" si="2"/>
        <v>1.8564814814814808E-2</v>
      </c>
      <c r="V8" s="18">
        <f t="shared" si="6"/>
        <v>8</v>
      </c>
      <c r="W8" s="91"/>
      <c r="X8" s="94"/>
      <c r="Y8" s="97"/>
    </row>
    <row r="9" spans="1:29" ht="15.75" customHeight="1" thickBot="1" x14ac:dyDescent="0.3">
      <c r="A9" s="86"/>
      <c r="B9" s="39" t="s">
        <v>34</v>
      </c>
      <c r="C9" s="89"/>
      <c r="D9" s="36">
        <f t="shared" si="7"/>
        <v>4.4004629629629623E-2</v>
      </c>
      <c r="E9" s="10">
        <v>6.1273148148148153E-2</v>
      </c>
      <c r="F9" s="27">
        <f t="shared" si="0"/>
        <v>1.726851851851853E-2</v>
      </c>
      <c r="G9" s="19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1</v>
      </c>
      <c r="P9" s="13">
        <v>2</v>
      </c>
      <c r="Q9" s="28">
        <f t="shared" si="1"/>
        <v>3</v>
      </c>
      <c r="R9" s="29">
        <f t="shared" si="8"/>
        <v>2.0833333333333333E-3</v>
      </c>
      <c r="S9" s="16"/>
      <c r="T9" s="29">
        <f t="shared" si="9"/>
        <v>1.9351851851851863E-2</v>
      </c>
      <c r="U9" s="27">
        <f t="shared" si="2"/>
        <v>1.9351851851851863E-2</v>
      </c>
      <c r="V9" s="19">
        <f t="shared" si="6"/>
        <v>10</v>
      </c>
      <c r="W9" s="92"/>
      <c r="X9" s="95"/>
      <c r="Y9" s="98"/>
    </row>
    <row r="10" spans="1:29" ht="15" customHeight="1" x14ac:dyDescent="0.25">
      <c r="A10" s="84">
        <v>30</v>
      </c>
      <c r="B10" s="38" t="s">
        <v>53</v>
      </c>
      <c r="C10" s="87" t="s">
        <v>54</v>
      </c>
      <c r="D10" s="34">
        <v>3.4027777777777775E-2</v>
      </c>
      <c r="E10" s="7">
        <v>5.2071759259259255E-2</v>
      </c>
      <c r="F10" s="20">
        <f t="shared" si="0"/>
        <v>1.804398148148148E-2</v>
      </c>
      <c r="G10" s="17">
        <v>0</v>
      </c>
      <c r="H10" s="11">
        <v>3</v>
      </c>
      <c r="I10" s="11">
        <v>0</v>
      </c>
      <c r="J10" s="11">
        <v>1</v>
      </c>
      <c r="K10" s="11">
        <v>0</v>
      </c>
      <c r="L10" s="11">
        <v>0</v>
      </c>
      <c r="M10" s="11">
        <v>0</v>
      </c>
      <c r="N10" s="11">
        <v>2</v>
      </c>
      <c r="O10" s="11">
        <v>0</v>
      </c>
      <c r="P10" s="11">
        <v>1</v>
      </c>
      <c r="Q10" s="21">
        <f t="shared" si="1"/>
        <v>7</v>
      </c>
      <c r="R10" s="22">
        <f>TIME(0,Q10,0)</f>
        <v>4.8611111111111112E-3</v>
      </c>
      <c r="S10" s="14"/>
      <c r="T10" s="23">
        <f>F10+R10+S10</f>
        <v>2.2905092592592591E-2</v>
      </c>
      <c r="U10" s="20">
        <f t="shared" si="2"/>
        <v>2.2905092592592591E-2</v>
      </c>
      <c r="V10" s="17">
        <f t="shared" si="6"/>
        <v>20</v>
      </c>
      <c r="W10" s="90">
        <f>SUM(U10:U12)</f>
        <v>5.8645833333333348E-2</v>
      </c>
      <c r="X10" s="93">
        <f>IF(OR(L10=AC$3,L11=AC$3,L12=AC$3),"",W10)</f>
        <v>5.8645833333333348E-2</v>
      </c>
      <c r="Y10" s="96">
        <f>IF(OR(V10="DISC",V11="DISC",V12="DISC"),"DISC",RANK(X10,X$4:X$31678,1))</f>
        <v>3</v>
      </c>
    </row>
    <row r="11" spans="1:29" ht="15" customHeight="1" x14ac:dyDescent="0.25">
      <c r="A11" s="85"/>
      <c r="B11" s="33" t="s">
        <v>55</v>
      </c>
      <c r="C11" s="88"/>
      <c r="D11" s="35">
        <f t="shared" ref="D11:D12" si="10">E10</f>
        <v>5.2071759259259255E-2</v>
      </c>
      <c r="E11" s="9">
        <v>7.0081018518518515E-2</v>
      </c>
      <c r="F11" s="24">
        <f t="shared" si="0"/>
        <v>1.800925925925926E-2</v>
      </c>
      <c r="G11" s="18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25">
        <f t="shared" si="1"/>
        <v>0</v>
      </c>
      <c r="R11" s="26">
        <f t="shared" ref="R11:R12" si="11">TIME(0,Q11,0)</f>
        <v>0</v>
      </c>
      <c r="S11" s="15"/>
      <c r="T11" s="26">
        <f t="shared" ref="T11:T12" si="12">F11+R11+S11</f>
        <v>1.800925925925926E-2</v>
      </c>
      <c r="U11" s="24">
        <f t="shared" si="2"/>
        <v>1.800925925925926E-2</v>
      </c>
      <c r="V11" s="18">
        <f t="shared" si="6"/>
        <v>4</v>
      </c>
      <c r="W11" s="91"/>
      <c r="X11" s="94"/>
      <c r="Y11" s="97"/>
    </row>
    <row r="12" spans="1:29" ht="15.75" customHeight="1" thickBot="1" x14ac:dyDescent="0.3">
      <c r="A12" s="86"/>
      <c r="B12" s="39" t="s">
        <v>56</v>
      </c>
      <c r="C12" s="89"/>
      <c r="D12" s="36">
        <f t="shared" si="10"/>
        <v>7.0081018518518515E-2</v>
      </c>
      <c r="E12" s="10">
        <v>8.5729166666666676E-2</v>
      </c>
      <c r="F12" s="27">
        <f t="shared" si="0"/>
        <v>1.5648148148148161E-2</v>
      </c>
      <c r="G12" s="19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2</v>
      </c>
      <c r="O12" s="13">
        <v>0</v>
      </c>
      <c r="P12" s="13">
        <v>1</v>
      </c>
      <c r="Q12" s="28">
        <f t="shared" si="1"/>
        <v>3</v>
      </c>
      <c r="R12" s="29">
        <f t="shared" si="11"/>
        <v>2.0833333333333333E-3</v>
      </c>
      <c r="S12" s="16"/>
      <c r="T12" s="29">
        <f t="shared" si="12"/>
        <v>1.7731481481481494E-2</v>
      </c>
      <c r="U12" s="27">
        <f t="shared" si="2"/>
        <v>1.7731481481481494E-2</v>
      </c>
      <c r="V12" s="19">
        <f t="shared" si="6"/>
        <v>3</v>
      </c>
      <c r="W12" s="92"/>
      <c r="X12" s="95"/>
      <c r="Y12" s="98"/>
    </row>
    <row r="13" spans="1:29" ht="15" customHeight="1" x14ac:dyDescent="0.25">
      <c r="A13" s="84">
        <v>5</v>
      </c>
      <c r="B13" s="38" t="s">
        <v>27</v>
      </c>
      <c r="C13" s="87" t="s">
        <v>28</v>
      </c>
      <c r="D13" s="34">
        <v>4.8611111111111112E-3</v>
      </c>
      <c r="E13" s="7">
        <v>2.3692129629629629E-2</v>
      </c>
      <c r="F13" s="20">
        <f t="shared" si="0"/>
        <v>1.8831018518518518E-2</v>
      </c>
      <c r="G13" s="17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1</v>
      </c>
      <c r="Q13" s="21">
        <f t="shared" si="1"/>
        <v>1</v>
      </c>
      <c r="R13" s="22">
        <f>TIME(0,Q13,0)</f>
        <v>6.9444444444444447E-4</v>
      </c>
      <c r="S13" s="14"/>
      <c r="T13" s="23">
        <f>F13+R13+S13</f>
        <v>1.9525462962962963E-2</v>
      </c>
      <c r="U13" s="20">
        <f t="shared" si="2"/>
        <v>1.9525462962962963E-2</v>
      </c>
      <c r="V13" s="17">
        <f t="shared" si="6"/>
        <v>11</v>
      </c>
      <c r="W13" s="90">
        <f>SUM(U13:U15)</f>
        <v>5.9201388888888887E-2</v>
      </c>
      <c r="X13" s="93">
        <f>IF(OR(L13=AC$3,L14=AC$3,L15=AC$3),"",W13)</f>
        <v>5.9201388888888887E-2</v>
      </c>
      <c r="Y13" s="96">
        <f>IF(OR(V13="DISC",V14="DISC",V15="DISC"),"DISC",RANK(X13,X$4:X$31678,1))</f>
        <v>4</v>
      </c>
    </row>
    <row r="14" spans="1:29" ht="15" customHeight="1" x14ac:dyDescent="0.25">
      <c r="A14" s="85"/>
      <c r="B14" s="33" t="s">
        <v>29</v>
      </c>
      <c r="C14" s="88"/>
      <c r="D14" s="35">
        <f t="shared" ref="D14:D15" si="13">E13</f>
        <v>2.3692129629629629E-2</v>
      </c>
      <c r="E14" s="9">
        <v>4.0787037037037038E-2</v>
      </c>
      <c r="F14" s="24">
        <f t="shared" si="0"/>
        <v>1.7094907407407409E-2</v>
      </c>
      <c r="G14" s="18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2</v>
      </c>
      <c r="O14" s="12">
        <v>0</v>
      </c>
      <c r="P14" s="12">
        <v>1</v>
      </c>
      <c r="Q14" s="25">
        <f t="shared" si="1"/>
        <v>3</v>
      </c>
      <c r="R14" s="26">
        <f>TIME(0,Q14,0)</f>
        <v>2.0833333333333333E-3</v>
      </c>
      <c r="S14" s="15"/>
      <c r="T14" s="26">
        <f t="shared" ref="T14:T15" si="14">F14+R14+S14</f>
        <v>1.9178240740740742E-2</v>
      </c>
      <c r="U14" s="24">
        <f t="shared" si="2"/>
        <v>1.9178240740740742E-2</v>
      </c>
      <c r="V14" s="18">
        <f t="shared" si="6"/>
        <v>9</v>
      </c>
      <c r="W14" s="91"/>
      <c r="X14" s="94"/>
      <c r="Y14" s="97"/>
    </row>
    <row r="15" spans="1:29" ht="15.75" customHeight="1" thickBot="1" x14ac:dyDescent="0.3">
      <c r="A15" s="86"/>
      <c r="B15" s="39" t="s">
        <v>30</v>
      </c>
      <c r="C15" s="89"/>
      <c r="D15" s="36">
        <f t="shared" si="13"/>
        <v>4.0787037037037038E-2</v>
      </c>
      <c r="E15" s="10">
        <v>6.0590277777777778E-2</v>
      </c>
      <c r="F15" s="27">
        <f t="shared" si="0"/>
        <v>1.9803240740740739E-2</v>
      </c>
      <c r="G15" s="19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1</v>
      </c>
      <c r="Q15" s="28">
        <f t="shared" si="1"/>
        <v>1</v>
      </c>
      <c r="R15" s="29">
        <f>TIME(0,Q15,0)</f>
        <v>6.9444444444444447E-4</v>
      </c>
      <c r="S15" s="16"/>
      <c r="T15" s="29">
        <f t="shared" si="14"/>
        <v>2.0497685185185185E-2</v>
      </c>
      <c r="U15" s="27">
        <f t="shared" si="2"/>
        <v>2.0497685185185185E-2</v>
      </c>
      <c r="V15" s="19">
        <f t="shared" si="6"/>
        <v>14</v>
      </c>
      <c r="W15" s="92"/>
      <c r="X15" s="95"/>
      <c r="Y15" s="98"/>
    </row>
    <row r="16" spans="1:29" ht="15" customHeight="1" x14ac:dyDescent="0.25">
      <c r="A16" s="84">
        <v>13</v>
      </c>
      <c r="B16" s="38" t="s">
        <v>61</v>
      </c>
      <c r="C16" s="99" t="s">
        <v>62</v>
      </c>
      <c r="D16" s="34">
        <v>1.3194444444444444E-2</v>
      </c>
      <c r="E16" s="7">
        <v>3.1469907407407412E-2</v>
      </c>
      <c r="F16" s="20">
        <f t="shared" si="0"/>
        <v>1.8275462962962966E-2</v>
      </c>
      <c r="G16" s="17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21">
        <f t="shared" si="1"/>
        <v>0</v>
      </c>
      <c r="R16" s="22">
        <f>TIME(0,Q16,0)</f>
        <v>0</v>
      </c>
      <c r="S16" s="14"/>
      <c r="T16" s="23">
        <f>F16+R16+S16</f>
        <v>1.8275462962962966E-2</v>
      </c>
      <c r="U16" s="20">
        <f t="shared" si="2"/>
        <v>1.8275462962962966E-2</v>
      </c>
      <c r="V16" s="17">
        <f t="shared" si="6"/>
        <v>7</v>
      </c>
      <c r="W16" s="90">
        <f>SUM(U16:U18)</f>
        <v>6.2939814814814823E-2</v>
      </c>
      <c r="X16" s="93">
        <f>IF(OR(L16=AC$3,L17=AC$3,L18=AC$3),"",W16)</f>
        <v>6.2939814814814823E-2</v>
      </c>
      <c r="Y16" s="96">
        <f>IF(OR(V16="DISC",V17="DISC",V18="DISC"),"DISC",RANK(X16,X$4:X$31678,1))</f>
        <v>5</v>
      </c>
    </row>
    <row r="17" spans="1:25" ht="15" customHeight="1" x14ac:dyDescent="0.25">
      <c r="A17" s="85"/>
      <c r="B17" s="33" t="s">
        <v>63</v>
      </c>
      <c r="C17" s="100"/>
      <c r="D17" s="35">
        <f t="shared" ref="D17:D18" si="15">E16</f>
        <v>3.1469907407407412E-2</v>
      </c>
      <c r="E17" s="9">
        <v>5.1574074074074078E-2</v>
      </c>
      <c r="F17" s="24">
        <f t="shared" si="0"/>
        <v>2.0104166666666666E-2</v>
      </c>
      <c r="G17" s="18">
        <v>0</v>
      </c>
      <c r="H17" s="12">
        <v>0</v>
      </c>
      <c r="I17" s="12">
        <v>2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1</v>
      </c>
      <c r="Q17" s="25">
        <f t="shared" si="1"/>
        <v>3</v>
      </c>
      <c r="R17" s="26">
        <f t="shared" ref="R17:R18" si="16">TIME(0,Q17,0)</f>
        <v>2.0833333333333333E-3</v>
      </c>
      <c r="S17" s="15"/>
      <c r="T17" s="26">
        <f t="shared" ref="T17:T18" si="17">F17+R17+S17</f>
        <v>2.2187499999999999E-2</v>
      </c>
      <c r="U17" s="24">
        <f t="shared" si="2"/>
        <v>2.2187499999999999E-2</v>
      </c>
      <c r="V17" s="18">
        <f t="shared" si="6"/>
        <v>17</v>
      </c>
      <c r="W17" s="91"/>
      <c r="X17" s="94"/>
      <c r="Y17" s="97"/>
    </row>
    <row r="18" spans="1:25" ht="15.75" customHeight="1" thickBot="1" x14ac:dyDescent="0.3">
      <c r="A18" s="86"/>
      <c r="B18" s="39" t="s">
        <v>64</v>
      </c>
      <c r="C18" s="101"/>
      <c r="D18" s="36">
        <f t="shared" si="15"/>
        <v>5.1574074074074078E-2</v>
      </c>
      <c r="E18" s="10">
        <v>7.0578703703703713E-2</v>
      </c>
      <c r="F18" s="27">
        <f t="shared" si="0"/>
        <v>1.9004629629629635E-2</v>
      </c>
      <c r="G18" s="19">
        <v>0</v>
      </c>
      <c r="H18" s="13">
        <v>0</v>
      </c>
      <c r="I18" s="13">
        <v>1</v>
      </c>
      <c r="J18" s="13">
        <v>0</v>
      </c>
      <c r="K18" s="13">
        <v>0</v>
      </c>
      <c r="L18" s="13">
        <v>0</v>
      </c>
      <c r="M18" s="13">
        <v>0</v>
      </c>
      <c r="N18" s="13">
        <v>1</v>
      </c>
      <c r="O18" s="13">
        <v>1</v>
      </c>
      <c r="P18" s="13">
        <v>2</v>
      </c>
      <c r="Q18" s="28">
        <f t="shared" si="1"/>
        <v>5</v>
      </c>
      <c r="R18" s="29">
        <f t="shared" si="16"/>
        <v>3.472222222222222E-3</v>
      </c>
      <c r="S18" s="16"/>
      <c r="T18" s="29">
        <f t="shared" si="17"/>
        <v>2.2476851851851859E-2</v>
      </c>
      <c r="U18" s="27">
        <f t="shared" si="2"/>
        <v>2.2476851851851859E-2</v>
      </c>
      <c r="V18" s="19">
        <f t="shared" si="6"/>
        <v>18</v>
      </c>
      <c r="W18" s="92"/>
      <c r="X18" s="95"/>
      <c r="Y18" s="98"/>
    </row>
    <row r="19" spans="1:25" ht="15" customHeight="1" x14ac:dyDescent="0.25">
      <c r="A19" s="84">
        <v>27</v>
      </c>
      <c r="B19" s="38" t="s">
        <v>45</v>
      </c>
      <c r="C19" s="87" t="s">
        <v>46</v>
      </c>
      <c r="D19" s="34">
        <v>2.7777777777777776E-2</v>
      </c>
      <c r="E19" s="7">
        <v>4.6053240740740742E-2</v>
      </c>
      <c r="F19" s="20">
        <f t="shared" si="0"/>
        <v>1.8275462962962966E-2</v>
      </c>
      <c r="G19" s="17">
        <v>0</v>
      </c>
      <c r="H19" s="11">
        <v>0</v>
      </c>
      <c r="I19" s="11">
        <v>0</v>
      </c>
      <c r="J19" s="11">
        <v>1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2</v>
      </c>
      <c r="Q19" s="21">
        <f t="shared" si="1"/>
        <v>3</v>
      </c>
      <c r="R19" s="22">
        <f>TIME(0,Q19,0)</f>
        <v>2.0833333333333333E-3</v>
      </c>
      <c r="S19" s="14"/>
      <c r="T19" s="23">
        <f>F19+R19+S19</f>
        <v>2.0358796296296298E-2</v>
      </c>
      <c r="U19" s="20">
        <f t="shared" si="2"/>
        <v>2.0358796296296298E-2</v>
      </c>
      <c r="V19" s="17">
        <f t="shared" si="6"/>
        <v>13</v>
      </c>
      <c r="W19" s="90">
        <f>SUM(U19:U21)</f>
        <v>6.5312500000000009E-2</v>
      </c>
      <c r="X19" s="93">
        <f>IF(OR(L19=AC$3,L20=AC$3,L21=AC$3),"",W19)</f>
        <v>6.5312500000000009E-2</v>
      </c>
      <c r="Y19" s="96">
        <f>IF(OR(V19="DISC",V20="DISC",V21="DISC"),"DISC",RANK(X19,X$4:X$31678,1))</f>
        <v>6</v>
      </c>
    </row>
    <row r="20" spans="1:25" ht="15" customHeight="1" x14ac:dyDescent="0.25">
      <c r="A20" s="85"/>
      <c r="B20" s="33" t="s">
        <v>47</v>
      </c>
      <c r="C20" s="88"/>
      <c r="D20" s="35">
        <f t="shared" ref="D20:D21" si="18">E19</f>
        <v>4.6053240740740742E-2</v>
      </c>
      <c r="E20" s="9">
        <v>6.7638888888888887E-2</v>
      </c>
      <c r="F20" s="24">
        <f t="shared" si="0"/>
        <v>2.1585648148148145E-2</v>
      </c>
      <c r="G20" s="18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3</v>
      </c>
      <c r="Q20" s="25">
        <f t="shared" si="1"/>
        <v>3</v>
      </c>
      <c r="R20" s="26">
        <f t="shared" ref="R20:R21" si="19">TIME(0,Q20,0)</f>
        <v>2.0833333333333333E-3</v>
      </c>
      <c r="S20" s="15"/>
      <c r="T20" s="26">
        <f t="shared" ref="T20:T21" si="20">F20+R20+S20</f>
        <v>2.3668981481481478E-2</v>
      </c>
      <c r="U20" s="24">
        <f t="shared" si="2"/>
        <v>2.3668981481481478E-2</v>
      </c>
      <c r="V20" s="18">
        <f t="shared" si="6"/>
        <v>24</v>
      </c>
      <c r="W20" s="91"/>
      <c r="X20" s="94"/>
      <c r="Y20" s="97"/>
    </row>
    <row r="21" spans="1:25" ht="15.75" customHeight="1" thickBot="1" x14ac:dyDescent="0.3">
      <c r="A21" s="86"/>
      <c r="B21" s="39" t="s">
        <v>48</v>
      </c>
      <c r="C21" s="89"/>
      <c r="D21" s="36">
        <f t="shared" si="18"/>
        <v>6.7638888888888887E-2</v>
      </c>
      <c r="E21" s="10">
        <v>8.892361111111112E-2</v>
      </c>
      <c r="F21" s="27">
        <f t="shared" si="0"/>
        <v>2.1284722222222233E-2</v>
      </c>
      <c r="G21" s="19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28">
        <f t="shared" si="1"/>
        <v>0</v>
      </c>
      <c r="R21" s="29">
        <f t="shared" si="19"/>
        <v>0</v>
      </c>
      <c r="S21" s="16"/>
      <c r="T21" s="29">
        <f t="shared" si="20"/>
        <v>2.1284722222222233E-2</v>
      </c>
      <c r="U21" s="27">
        <f t="shared" si="2"/>
        <v>2.1284722222222233E-2</v>
      </c>
      <c r="V21" s="19">
        <f t="shared" si="6"/>
        <v>16</v>
      </c>
      <c r="W21" s="92"/>
      <c r="X21" s="95"/>
      <c r="Y21" s="98"/>
    </row>
    <row r="22" spans="1:25" ht="15" customHeight="1" x14ac:dyDescent="0.25">
      <c r="A22" s="84">
        <v>31</v>
      </c>
      <c r="B22" s="38" t="s">
        <v>57</v>
      </c>
      <c r="C22" s="99" t="s">
        <v>58</v>
      </c>
      <c r="D22" s="34">
        <v>3.6111111111111115E-2</v>
      </c>
      <c r="E22" s="7">
        <v>5.5E-2</v>
      </c>
      <c r="F22" s="20">
        <f t="shared" ref="F22:F24" si="21">E22-D22</f>
        <v>1.8888888888888886E-2</v>
      </c>
      <c r="G22" s="17">
        <v>0</v>
      </c>
      <c r="H22" s="11">
        <v>0</v>
      </c>
      <c r="I22" s="11">
        <v>0</v>
      </c>
      <c r="J22" s="11">
        <v>2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21">
        <f t="shared" ref="Q22:Q24" si="22">SUM(G22:P22)</f>
        <v>2</v>
      </c>
      <c r="R22" s="22">
        <f>TIME(0,Q22,0)</f>
        <v>1.3888888888888889E-3</v>
      </c>
      <c r="S22" s="14"/>
      <c r="T22" s="23">
        <f>F22+R22+S22</f>
        <v>2.0277777777777773E-2</v>
      </c>
      <c r="U22" s="20">
        <f t="shared" ref="U22:U24" si="23">T22</f>
        <v>2.0277777777777773E-2</v>
      </c>
      <c r="V22" s="17">
        <f t="shared" si="6"/>
        <v>12</v>
      </c>
      <c r="W22" s="90">
        <f>SUM(U22:U24)</f>
        <v>6.806712962962963E-2</v>
      </c>
      <c r="X22" s="93">
        <f>IF(OR(L22=AC$3,L23=AC$3,L24=AC$3),"",W22)</f>
        <v>6.806712962962963E-2</v>
      </c>
      <c r="Y22" s="96">
        <f>IF(OR(V22="DISC",V23="DISC",V24="DISC"),"DISC",RANK(X22,X$4:X$31678,1))</f>
        <v>7</v>
      </c>
    </row>
    <row r="23" spans="1:25" ht="15" customHeight="1" x14ac:dyDescent="0.25">
      <c r="A23" s="85"/>
      <c r="B23" s="33" t="s">
        <v>59</v>
      </c>
      <c r="C23" s="100"/>
      <c r="D23" s="35">
        <f t="shared" ref="D23:D24" si="24">E22</f>
        <v>5.5E-2</v>
      </c>
      <c r="E23" s="9">
        <v>7.6400462962962962E-2</v>
      </c>
      <c r="F23" s="24">
        <f t="shared" si="21"/>
        <v>2.1400462962962961E-2</v>
      </c>
      <c r="G23" s="18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2</v>
      </c>
      <c r="O23" s="12">
        <v>1</v>
      </c>
      <c r="P23" s="12">
        <v>2</v>
      </c>
      <c r="Q23" s="25">
        <f t="shared" si="22"/>
        <v>5</v>
      </c>
      <c r="R23" s="26">
        <f t="shared" ref="R23:R24" si="25">TIME(0,Q23,0)</f>
        <v>3.472222222222222E-3</v>
      </c>
      <c r="S23" s="15"/>
      <c r="T23" s="26">
        <f t="shared" ref="T23:T24" si="26">F23+R23+S23</f>
        <v>2.4872685185185185E-2</v>
      </c>
      <c r="U23" s="24">
        <f t="shared" si="23"/>
        <v>2.4872685185185185E-2</v>
      </c>
      <c r="V23" s="18">
        <f t="shared" si="6"/>
        <v>28</v>
      </c>
      <c r="W23" s="91"/>
      <c r="X23" s="94"/>
      <c r="Y23" s="97"/>
    </row>
    <row r="24" spans="1:25" ht="15.75" customHeight="1" thickBot="1" x14ac:dyDescent="0.3">
      <c r="A24" s="86"/>
      <c r="B24" s="39" t="s">
        <v>60</v>
      </c>
      <c r="C24" s="101"/>
      <c r="D24" s="36">
        <f t="shared" si="24"/>
        <v>7.6400462962962962E-2</v>
      </c>
      <c r="E24" s="10">
        <v>9.723379629629629E-2</v>
      </c>
      <c r="F24" s="27">
        <f t="shared" si="21"/>
        <v>2.0833333333333329E-2</v>
      </c>
      <c r="G24" s="19">
        <v>0</v>
      </c>
      <c r="H24" s="13">
        <v>0</v>
      </c>
      <c r="I24" s="13">
        <v>1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1</v>
      </c>
      <c r="P24" s="13">
        <v>1</v>
      </c>
      <c r="Q24" s="28">
        <f t="shared" si="22"/>
        <v>3</v>
      </c>
      <c r="R24" s="29">
        <f t="shared" si="25"/>
        <v>2.0833333333333333E-3</v>
      </c>
      <c r="S24" s="16"/>
      <c r="T24" s="29">
        <f t="shared" si="26"/>
        <v>2.2916666666666662E-2</v>
      </c>
      <c r="U24" s="27">
        <f t="shared" si="23"/>
        <v>2.2916666666666662E-2</v>
      </c>
      <c r="V24" s="19">
        <f t="shared" si="6"/>
        <v>22</v>
      </c>
      <c r="W24" s="92"/>
      <c r="X24" s="95"/>
      <c r="Y24" s="98"/>
    </row>
    <row r="25" spans="1:25" ht="15" customHeight="1" x14ac:dyDescent="0.25">
      <c r="A25" s="84">
        <v>1</v>
      </c>
      <c r="B25" s="38" t="s">
        <v>24</v>
      </c>
      <c r="C25" s="99" t="s">
        <v>25</v>
      </c>
      <c r="D25" s="34">
        <v>6.9444444444444447E-4</v>
      </c>
      <c r="E25" s="7">
        <v>2.0752314814814814E-2</v>
      </c>
      <c r="F25" s="20">
        <f t="shared" ref="F25:F33" si="27">E25-D25</f>
        <v>2.0057870370370368E-2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1</v>
      </c>
      <c r="O25" s="11">
        <v>0</v>
      </c>
      <c r="P25" s="11">
        <v>0</v>
      </c>
      <c r="Q25" s="21">
        <f t="shared" ref="Q25:Q33" si="28">SUM(G25:P25)</f>
        <v>1</v>
      </c>
      <c r="R25" s="22">
        <f>TIME(0,Q25,0)</f>
        <v>6.9444444444444447E-4</v>
      </c>
      <c r="S25" s="14"/>
      <c r="T25" s="23">
        <f>F25+R25+S25</f>
        <v>2.0752314814814814E-2</v>
      </c>
      <c r="U25" s="20">
        <f t="shared" ref="U25:U33" si="29">T25</f>
        <v>2.0752314814814814E-2</v>
      </c>
      <c r="V25" s="17">
        <f>IF(OR(L25=AC$3,G25=AC$3),"DISC",RANK(U25,U$4:U$31678,1))</f>
        <v>15</v>
      </c>
      <c r="W25" s="90">
        <f>SUM(U25:U27)</f>
        <v>6.9386574074074059E-2</v>
      </c>
      <c r="X25" s="93">
        <f>IF(OR(L25=AC$3,L26=AC$3,L27=AC$3),"",W25)</f>
        <v>6.9386574074074059E-2</v>
      </c>
      <c r="Y25" s="96">
        <f>IF(OR(V25="DISC",V26="DISC",V27="DISC"),"DISC",RANK(X25,X$4:X$31678,1))</f>
        <v>8</v>
      </c>
    </row>
    <row r="26" spans="1:25" ht="15" customHeight="1" x14ac:dyDescent="0.25">
      <c r="A26" s="85"/>
      <c r="B26" s="33" t="s">
        <v>26</v>
      </c>
      <c r="C26" s="100"/>
      <c r="D26" s="35">
        <f t="shared" ref="D26:D27" si="30">E25</f>
        <v>2.0752314814814814E-2</v>
      </c>
      <c r="E26" s="9">
        <v>4.3020833333333335E-2</v>
      </c>
      <c r="F26" s="24">
        <f t="shared" si="27"/>
        <v>2.2268518518518521E-2</v>
      </c>
      <c r="G26" s="18">
        <v>0</v>
      </c>
      <c r="H26" s="12">
        <v>0</v>
      </c>
      <c r="I26" s="12">
        <v>0</v>
      </c>
      <c r="J26" s="12">
        <v>2</v>
      </c>
      <c r="K26" s="12">
        <v>0</v>
      </c>
      <c r="L26" s="12">
        <v>0</v>
      </c>
      <c r="M26" s="12">
        <v>0</v>
      </c>
      <c r="N26" s="12">
        <v>2</v>
      </c>
      <c r="O26" s="12">
        <v>0</v>
      </c>
      <c r="P26" s="12">
        <v>0</v>
      </c>
      <c r="Q26" s="25">
        <f t="shared" si="28"/>
        <v>4</v>
      </c>
      <c r="R26" s="26">
        <f t="shared" ref="R26:R27" si="31">TIME(0,Q26,0)</f>
        <v>2.7777777777777779E-3</v>
      </c>
      <c r="S26" s="15"/>
      <c r="T26" s="26">
        <f t="shared" ref="T26:T27" si="32">F26+R26+S26</f>
        <v>2.5046296296296299E-2</v>
      </c>
      <c r="U26" s="24">
        <f t="shared" si="29"/>
        <v>2.5046296296296299E-2</v>
      </c>
      <c r="V26" s="18">
        <f t="shared" ref="V26:V33" si="33">IF(OR(L26=AC$3),"DISC",RANK(U26,U$4:U$31678,1))</f>
        <v>29</v>
      </c>
      <c r="W26" s="91"/>
      <c r="X26" s="94"/>
      <c r="Y26" s="97"/>
    </row>
    <row r="27" spans="1:25" ht="15.75" customHeight="1" thickBot="1" x14ac:dyDescent="0.3">
      <c r="A27" s="86"/>
      <c r="B27" s="39" t="s">
        <v>129</v>
      </c>
      <c r="C27" s="101"/>
      <c r="D27" s="36">
        <f t="shared" si="30"/>
        <v>4.3020833333333335E-2</v>
      </c>
      <c r="E27" s="10">
        <v>6.1053240740740734E-2</v>
      </c>
      <c r="F27" s="27">
        <f t="shared" si="27"/>
        <v>1.80324074074074E-2</v>
      </c>
      <c r="G27" s="19">
        <v>0</v>
      </c>
      <c r="H27" s="13">
        <v>0</v>
      </c>
      <c r="I27" s="13">
        <v>1</v>
      </c>
      <c r="J27" s="13">
        <v>0</v>
      </c>
      <c r="K27" s="13">
        <v>0</v>
      </c>
      <c r="L27" s="13">
        <v>0</v>
      </c>
      <c r="M27" s="13">
        <v>2</v>
      </c>
      <c r="N27" s="13">
        <v>2</v>
      </c>
      <c r="O27" s="13">
        <v>2</v>
      </c>
      <c r="P27" s="13">
        <v>1</v>
      </c>
      <c r="Q27" s="28">
        <f t="shared" si="28"/>
        <v>8</v>
      </c>
      <c r="R27" s="29">
        <f t="shared" si="31"/>
        <v>5.5555555555555558E-3</v>
      </c>
      <c r="S27" s="16"/>
      <c r="T27" s="29">
        <f t="shared" si="32"/>
        <v>2.3587962962962956E-2</v>
      </c>
      <c r="U27" s="27">
        <f t="shared" si="29"/>
        <v>2.3587962962962956E-2</v>
      </c>
      <c r="V27" s="19">
        <f t="shared" si="33"/>
        <v>23</v>
      </c>
      <c r="W27" s="92"/>
      <c r="X27" s="95"/>
      <c r="Y27" s="98"/>
    </row>
    <row r="28" spans="1:25" ht="15" customHeight="1" x14ac:dyDescent="0.25">
      <c r="A28" s="84">
        <v>25</v>
      </c>
      <c r="B28" s="38" t="s">
        <v>41</v>
      </c>
      <c r="C28" s="99" t="s">
        <v>42</v>
      </c>
      <c r="D28" s="34">
        <v>2.5694444444444447E-2</v>
      </c>
      <c r="E28" s="7">
        <v>4.5127314814814821E-2</v>
      </c>
      <c r="F28" s="20">
        <f t="shared" si="27"/>
        <v>1.9432870370370375E-2</v>
      </c>
      <c r="G28" s="17">
        <v>0</v>
      </c>
      <c r="H28" s="11">
        <v>0</v>
      </c>
      <c r="I28" s="11">
        <v>0</v>
      </c>
      <c r="J28" s="11">
        <v>1</v>
      </c>
      <c r="K28" s="11">
        <v>0</v>
      </c>
      <c r="L28" s="11">
        <v>0</v>
      </c>
      <c r="M28" s="11">
        <v>0</v>
      </c>
      <c r="N28" s="11">
        <v>0</v>
      </c>
      <c r="O28" s="11">
        <v>2</v>
      </c>
      <c r="P28" s="11">
        <v>2</v>
      </c>
      <c r="Q28" s="21">
        <f t="shared" si="28"/>
        <v>5</v>
      </c>
      <c r="R28" s="22">
        <f>TIME(0,Q28,0)</f>
        <v>3.472222222222222E-3</v>
      </c>
      <c r="S28" s="14"/>
      <c r="T28" s="23">
        <f>F28+R28+S28</f>
        <v>2.2905092592592595E-2</v>
      </c>
      <c r="U28" s="20">
        <f t="shared" si="29"/>
        <v>2.2905092592592595E-2</v>
      </c>
      <c r="V28" s="17">
        <f t="shared" si="33"/>
        <v>21</v>
      </c>
      <c r="W28" s="90">
        <f>SUM(U28:U30)</f>
        <v>7.0300925925925933E-2</v>
      </c>
      <c r="X28" s="93">
        <f>IF(OR(L28=AC$3,L29=AC$3,L30=AC$3),"",W28)</f>
        <v>7.0300925925925933E-2</v>
      </c>
      <c r="Y28" s="96">
        <f>IF(OR(V28="DISC",V29="DISC",V30="DISC"),"DISC",RANK(X28,X$4:X$31678,1))</f>
        <v>9</v>
      </c>
    </row>
    <row r="29" spans="1:25" ht="15" customHeight="1" x14ac:dyDescent="0.25">
      <c r="A29" s="85"/>
      <c r="B29" s="33" t="s">
        <v>43</v>
      </c>
      <c r="C29" s="100"/>
      <c r="D29" s="35">
        <f t="shared" ref="D29:D30" si="34">E28</f>
        <v>4.5127314814814821E-2</v>
      </c>
      <c r="E29" s="9">
        <v>6.7951388888888895E-2</v>
      </c>
      <c r="F29" s="24">
        <f t="shared" si="27"/>
        <v>2.2824074074074073E-2</v>
      </c>
      <c r="G29" s="18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25">
        <f t="shared" si="28"/>
        <v>0</v>
      </c>
      <c r="R29" s="26">
        <f t="shared" ref="R29:R30" si="35">TIME(0,Q29,0)</f>
        <v>0</v>
      </c>
      <c r="S29" s="15"/>
      <c r="T29" s="26">
        <f t="shared" ref="T29:T30" si="36">F29+R29+S29</f>
        <v>2.2824074074074073E-2</v>
      </c>
      <c r="U29" s="24">
        <f t="shared" si="29"/>
        <v>2.2824074074074073E-2</v>
      </c>
      <c r="V29" s="18">
        <f t="shared" si="33"/>
        <v>19</v>
      </c>
      <c r="W29" s="91"/>
      <c r="X29" s="94"/>
      <c r="Y29" s="97"/>
    </row>
    <row r="30" spans="1:25" ht="15.75" customHeight="1" thickBot="1" x14ac:dyDescent="0.3">
      <c r="A30" s="86"/>
      <c r="B30" s="39" t="s">
        <v>44</v>
      </c>
      <c r="C30" s="101"/>
      <c r="D30" s="36">
        <f t="shared" si="34"/>
        <v>6.7951388888888895E-2</v>
      </c>
      <c r="E30" s="10">
        <v>9.043981481481482E-2</v>
      </c>
      <c r="F30" s="27">
        <f t="shared" si="27"/>
        <v>2.2488425925925926E-2</v>
      </c>
      <c r="G30" s="19">
        <v>0</v>
      </c>
      <c r="H30" s="13">
        <v>0</v>
      </c>
      <c r="I30" s="13">
        <v>0</v>
      </c>
      <c r="J30" s="13">
        <v>1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2</v>
      </c>
      <c r="Q30" s="28">
        <f t="shared" si="28"/>
        <v>3</v>
      </c>
      <c r="R30" s="29">
        <f t="shared" si="35"/>
        <v>2.0833333333333333E-3</v>
      </c>
      <c r="S30" s="16"/>
      <c r="T30" s="29">
        <f t="shared" si="36"/>
        <v>2.4571759259259258E-2</v>
      </c>
      <c r="U30" s="27">
        <f t="shared" si="29"/>
        <v>2.4571759259259258E-2</v>
      </c>
      <c r="V30" s="19">
        <f t="shared" si="33"/>
        <v>27</v>
      </c>
      <c r="W30" s="92"/>
      <c r="X30" s="95"/>
      <c r="Y30" s="98"/>
    </row>
    <row r="31" spans="1:25" ht="15" customHeight="1" x14ac:dyDescent="0.25">
      <c r="A31" s="84">
        <v>21</v>
      </c>
      <c r="B31" s="38" t="s">
        <v>37</v>
      </c>
      <c r="C31" s="87" t="s">
        <v>38</v>
      </c>
      <c r="D31" s="34">
        <v>2.1527777777777781E-2</v>
      </c>
      <c r="E31" s="7">
        <v>4.3032407407407408E-2</v>
      </c>
      <c r="F31" s="20">
        <f t="shared" si="27"/>
        <v>2.1504629629629627E-2</v>
      </c>
      <c r="G31" s="17">
        <v>0</v>
      </c>
      <c r="H31" s="11">
        <v>0</v>
      </c>
      <c r="I31" s="11">
        <v>4</v>
      </c>
      <c r="J31" s="11">
        <v>3</v>
      </c>
      <c r="K31" s="11">
        <v>0</v>
      </c>
      <c r="L31" s="11">
        <v>0</v>
      </c>
      <c r="M31" s="11">
        <v>0</v>
      </c>
      <c r="N31" s="11">
        <v>2</v>
      </c>
      <c r="O31" s="11">
        <v>2</v>
      </c>
      <c r="P31" s="11">
        <v>2</v>
      </c>
      <c r="Q31" s="21">
        <f t="shared" si="28"/>
        <v>13</v>
      </c>
      <c r="R31" s="22">
        <f>TIME(0,Q31,0)</f>
        <v>9.0277777777777787E-3</v>
      </c>
      <c r="S31" s="14"/>
      <c r="T31" s="23">
        <f>F31+R31+S31</f>
        <v>3.0532407407407404E-2</v>
      </c>
      <c r="U31" s="20">
        <f t="shared" si="29"/>
        <v>3.0532407407407404E-2</v>
      </c>
      <c r="V31" s="17">
        <f t="shared" si="33"/>
        <v>30</v>
      </c>
      <c r="W31" s="90">
        <f>SUM(U31:U33)</f>
        <v>7.8692129629629612E-2</v>
      </c>
      <c r="X31" s="93">
        <f>IF(OR(L31=AC$3,L32=AC$3,L33=AC$3),"",W31)</f>
        <v>7.8692129629629612E-2</v>
      </c>
      <c r="Y31" s="96">
        <f>IF(OR(V31="DISC",V32="DISC",V33="DISC"),"DISC",RANK(X31,X$4:X$31678,1))</f>
        <v>10</v>
      </c>
    </row>
    <row r="32" spans="1:25" ht="15" customHeight="1" x14ac:dyDescent="0.25">
      <c r="A32" s="85"/>
      <c r="B32" s="33" t="s">
        <v>39</v>
      </c>
      <c r="C32" s="88"/>
      <c r="D32" s="35">
        <f t="shared" ref="D32:D33" si="37">E31</f>
        <v>4.3032407407407408E-2</v>
      </c>
      <c r="E32" s="9">
        <v>6.3055555555555545E-2</v>
      </c>
      <c r="F32" s="24">
        <f t="shared" si="27"/>
        <v>2.0023148148148137E-2</v>
      </c>
      <c r="G32" s="18">
        <v>0</v>
      </c>
      <c r="H32" s="12">
        <v>3</v>
      </c>
      <c r="I32" s="12">
        <v>2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1</v>
      </c>
      <c r="Q32" s="25">
        <f t="shared" si="28"/>
        <v>6</v>
      </c>
      <c r="R32" s="26">
        <f t="shared" ref="R32:R33" si="38">TIME(0,Q32,0)</f>
        <v>4.1666666666666666E-3</v>
      </c>
      <c r="S32" s="15"/>
      <c r="T32" s="26">
        <f t="shared" ref="T32:T33" si="39">F32+R32+S32</f>
        <v>2.4189814814814803E-2</v>
      </c>
      <c r="U32" s="24">
        <f t="shared" si="29"/>
        <v>2.4189814814814803E-2</v>
      </c>
      <c r="V32" s="18">
        <f t="shared" si="33"/>
        <v>26</v>
      </c>
      <c r="W32" s="91"/>
      <c r="X32" s="94"/>
      <c r="Y32" s="97"/>
    </row>
    <row r="33" spans="1:25" ht="15.75" customHeight="1" thickBot="1" x14ac:dyDescent="0.3">
      <c r="A33" s="86"/>
      <c r="B33" s="40" t="s">
        <v>40</v>
      </c>
      <c r="C33" s="89"/>
      <c r="D33" s="36">
        <f t="shared" si="37"/>
        <v>6.3055555555555545E-2</v>
      </c>
      <c r="E33" s="10">
        <v>8.4247685185185175E-2</v>
      </c>
      <c r="F33" s="27">
        <f t="shared" si="27"/>
        <v>2.119212962962963E-2</v>
      </c>
      <c r="G33" s="19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2</v>
      </c>
      <c r="O33" s="13">
        <v>0</v>
      </c>
      <c r="P33" s="13">
        <v>2</v>
      </c>
      <c r="Q33" s="28">
        <f t="shared" si="28"/>
        <v>4</v>
      </c>
      <c r="R33" s="29">
        <f t="shared" si="38"/>
        <v>2.7777777777777779E-3</v>
      </c>
      <c r="S33" s="16"/>
      <c r="T33" s="29">
        <f t="shared" si="39"/>
        <v>2.3969907407407409E-2</v>
      </c>
      <c r="U33" s="27">
        <f t="shared" si="29"/>
        <v>2.3969907407407409E-2</v>
      </c>
      <c r="V33" s="19">
        <f t="shared" si="33"/>
        <v>25</v>
      </c>
      <c r="W33" s="92"/>
      <c r="X33" s="95"/>
      <c r="Y33" s="98"/>
    </row>
  </sheetData>
  <sheetProtection selectLockedCells="1"/>
  <mergeCells count="75">
    <mergeCell ref="A28:A30"/>
    <mergeCell ref="C28:C30"/>
    <mergeCell ref="W28:W30"/>
    <mergeCell ref="X28:X30"/>
    <mergeCell ref="Y28:Y30"/>
    <mergeCell ref="A31:A33"/>
    <mergeCell ref="C31:C33"/>
    <mergeCell ref="W31:W33"/>
    <mergeCell ref="X31:X33"/>
    <mergeCell ref="Y31:Y33"/>
    <mergeCell ref="A22:A24"/>
    <mergeCell ref="C22:C24"/>
    <mergeCell ref="W22:W24"/>
    <mergeCell ref="X22:X24"/>
    <mergeCell ref="Y22:Y24"/>
    <mergeCell ref="A25:A27"/>
    <mergeCell ref="C25:C27"/>
    <mergeCell ref="W25:W27"/>
    <mergeCell ref="X25:X27"/>
    <mergeCell ref="Y25:Y27"/>
    <mergeCell ref="A16:A18"/>
    <mergeCell ref="C16:C18"/>
    <mergeCell ref="W16:W18"/>
    <mergeCell ref="X16:X18"/>
    <mergeCell ref="Y16:Y18"/>
    <mergeCell ref="A19:A21"/>
    <mergeCell ref="C19:C21"/>
    <mergeCell ref="W19:W21"/>
    <mergeCell ref="X19:X21"/>
    <mergeCell ref="Y19:Y21"/>
    <mergeCell ref="A10:A12"/>
    <mergeCell ref="C10:C12"/>
    <mergeCell ref="W10:W12"/>
    <mergeCell ref="X10:X12"/>
    <mergeCell ref="Y10:Y12"/>
    <mergeCell ref="A13:A15"/>
    <mergeCell ref="C13:C15"/>
    <mergeCell ref="W13:W15"/>
    <mergeCell ref="X13:X15"/>
    <mergeCell ref="Y13:Y15"/>
    <mergeCell ref="A4:A6"/>
    <mergeCell ref="C4:C6"/>
    <mergeCell ref="W4:W6"/>
    <mergeCell ref="X4:X6"/>
    <mergeCell ref="Y4:Y6"/>
    <mergeCell ref="A7:A9"/>
    <mergeCell ref="C7:C9"/>
    <mergeCell ref="W7:W9"/>
    <mergeCell ref="X7:X9"/>
    <mergeCell ref="Y7:Y9"/>
    <mergeCell ref="W1:W3"/>
    <mergeCell ref="X1:X3"/>
    <mergeCell ref="Y1:Y3"/>
    <mergeCell ref="B2:B3"/>
    <mergeCell ref="G2:G3"/>
    <mergeCell ref="H2:H3"/>
    <mergeCell ref="I2:I3"/>
    <mergeCell ref="J2:J3"/>
    <mergeCell ref="K2:K3"/>
    <mergeCell ref="L2:L3"/>
    <mergeCell ref="Q1:Q3"/>
    <mergeCell ref="R1:R3"/>
    <mergeCell ref="S1:S3"/>
    <mergeCell ref="T1:T3"/>
    <mergeCell ref="U1:U3"/>
    <mergeCell ref="V1:V3"/>
    <mergeCell ref="G1:P1"/>
    <mergeCell ref="M2:M3"/>
    <mergeCell ref="N2:N3"/>
    <mergeCell ref="O2:P2"/>
    <mergeCell ref="A1:A3"/>
    <mergeCell ref="C1:C3"/>
    <mergeCell ref="D1:D3"/>
    <mergeCell ref="E1:E3"/>
    <mergeCell ref="F1:F3"/>
  </mergeCells>
  <dataValidations count="4">
    <dataValidation type="list" allowBlank="1" showInputMessage="1" showErrorMessage="1" sqref="L4:L33">
      <formula1>$AC$1:$AC$3</formula1>
    </dataValidation>
    <dataValidation type="whole" operator="greaterThanOrEqual" allowBlank="1" showInputMessage="1" showErrorMessage="1" sqref="H4:H33 J4:K33 M4:Q33">
      <formula1>0</formula1>
    </dataValidation>
    <dataValidation type="list" allowBlank="1" showInputMessage="1" showErrorMessage="1" sqref="G4:G33">
      <formula1>$AB$1:$AB$2</formula1>
    </dataValidation>
    <dataValidation type="time" operator="greaterThanOrEqual" allowBlank="1" showInputMessage="1" showErrorMessage="1" prompt="čas jednotlivce v cíli" sqref="E4:E33">
      <formula1>D4</formula1>
    </dataValidation>
  </dataValidations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"/>
  <sheetViews>
    <sheetView zoomScale="120" zoomScaleNormal="120" workbookViewId="0">
      <pane ySplit="3" topLeftCell="A4" activePane="bottomLeft" state="frozen"/>
      <selection pane="bottomLeft" activeCell="D11" sqref="D11"/>
    </sheetView>
  </sheetViews>
  <sheetFormatPr defaultRowHeight="15" x14ac:dyDescent="0.25"/>
  <cols>
    <col min="1" max="1" width="8.140625" style="2" customWidth="1"/>
    <col min="2" max="2" width="20.85546875" style="1" customWidth="1"/>
    <col min="3" max="3" width="17.140625" style="4" customWidth="1"/>
    <col min="4" max="5" width="7.5703125" style="1" customWidth="1"/>
    <col min="6" max="6" width="8.42578125" style="1" customWidth="1"/>
    <col min="7" max="7" width="3" style="1" customWidth="1"/>
    <col min="8" max="8" width="2.42578125" style="1" customWidth="1"/>
    <col min="9" max="9" width="3.140625" style="1" customWidth="1"/>
    <col min="10" max="10" width="2.140625" style="1" bestFit="1" customWidth="1"/>
    <col min="11" max="12" width="2.85546875" style="1" customWidth="1"/>
    <col min="13" max="14" width="2.5703125" style="1" customWidth="1"/>
    <col min="15" max="16" width="2.28515625" style="1" customWidth="1"/>
    <col min="17" max="17" width="8.42578125" style="1" hidden="1" customWidth="1"/>
    <col min="18" max="20" width="8.42578125" style="1" customWidth="1"/>
    <col min="21" max="21" width="8.42578125" style="1" hidden="1" customWidth="1"/>
    <col min="22" max="22" width="10.7109375" style="1" customWidth="1"/>
    <col min="23" max="23" width="10.140625" style="1" customWidth="1"/>
    <col min="24" max="24" width="10.140625" style="1" hidden="1" customWidth="1"/>
    <col min="25" max="25" width="11" style="1" customWidth="1"/>
    <col min="26" max="26" width="9.140625" style="1"/>
    <col min="27" max="27" width="11.85546875" style="1" bestFit="1" customWidth="1"/>
    <col min="28" max="16384" width="9.140625" style="1"/>
  </cols>
  <sheetData>
    <row r="1" spans="1:29" ht="15" customHeight="1" x14ac:dyDescent="0.25">
      <c r="A1" s="56" t="s">
        <v>0</v>
      </c>
      <c r="B1" s="8" t="s">
        <v>18</v>
      </c>
      <c r="C1" s="59" t="s">
        <v>1</v>
      </c>
      <c r="D1" s="59" t="s">
        <v>7</v>
      </c>
      <c r="E1" s="62" t="s">
        <v>2</v>
      </c>
      <c r="F1" s="65" t="s">
        <v>3</v>
      </c>
      <c r="G1" s="68" t="s">
        <v>4</v>
      </c>
      <c r="H1" s="69"/>
      <c r="I1" s="69"/>
      <c r="J1" s="69"/>
      <c r="K1" s="69"/>
      <c r="L1" s="69"/>
      <c r="M1" s="69"/>
      <c r="N1" s="69"/>
      <c r="O1" s="69"/>
      <c r="P1" s="70"/>
      <c r="Q1" s="81" t="s">
        <v>4</v>
      </c>
      <c r="R1" s="59" t="s">
        <v>4</v>
      </c>
      <c r="S1" s="59" t="s">
        <v>22</v>
      </c>
      <c r="T1" s="59" t="s">
        <v>5</v>
      </c>
      <c r="U1" s="81" t="s">
        <v>16</v>
      </c>
      <c r="V1" s="59" t="s">
        <v>16</v>
      </c>
      <c r="W1" s="59" t="s">
        <v>19</v>
      </c>
      <c r="X1" s="71"/>
      <c r="Y1" s="74" t="s">
        <v>17</v>
      </c>
      <c r="AA1" s="3"/>
      <c r="AB1" s="41">
        <v>0</v>
      </c>
      <c r="AC1" s="41">
        <v>0</v>
      </c>
    </row>
    <row r="2" spans="1:29" ht="15" customHeight="1" x14ac:dyDescent="0.25">
      <c r="A2" s="57"/>
      <c r="B2" s="77" t="s">
        <v>6</v>
      </c>
      <c r="C2" s="60"/>
      <c r="D2" s="60"/>
      <c r="E2" s="63"/>
      <c r="F2" s="66"/>
      <c r="G2" s="54" t="s">
        <v>23</v>
      </c>
      <c r="H2" s="54" t="s">
        <v>13</v>
      </c>
      <c r="I2" s="54" t="s">
        <v>15</v>
      </c>
      <c r="J2" s="54" t="s">
        <v>14</v>
      </c>
      <c r="K2" s="54" t="s">
        <v>20</v>
      </c>
      <c r="L2" s="79" t="s">
        <v>21</v>
      </c>
      <c r="M2" s="54" t="s">
        <v>8</v>
      </c>
      <c r="N2" s="54" t="s">
        <v>11</v>
      </c>
      <c r="O2" s="54" t="s">
        <v>12</v>
      </c>
      <c r="P2" s="54"/>
      <c r="Q2" s="82"/>
      <c r="R2" s="60"/>
      <c r="S2" s="60"/>
      <c r="T2" s="60"/>
      <c r="U2" s="82"/>
      <c r="V2" s="60"/>
      <c r="W2" s="60"/>
      <c r="X2" s="72"/>
      <c r="Y2" s="75"/>
      <c r="AA2" s="3"/>
      <c r="AB2" s="42" t="s">
        <v>14</v>
      </c>
      <c r="AC2" s="41">
        <v>20</v>
      </c>
    </row>
    <row r="3" spans="1:29" ht="15" customHeight="1" thickBot="1" x14ac:dyDescent="0.3">
      <c r="A3" s="58"/>
      <c r="B3" s="78"/>
      <c r="C3" s="61"/>
      <c r="D3" s="61"/>
      <c r="E3" s="64"/>
      <c r="F3" s="67"/>
      <c r="G3" s="55"/>
      <c r="H3" s="55"/>
      <c r="I3" s="55"/>
      <c r="J3" s="55"/>
      <c r="K3" s="55"/>
      <c r="L3" s="80"/>
      <c r="M3" s="55"/>
      <c r="N3" s="55"/>
      <c r="O3" s="31" t="s">
        <v>10</v>
      </c>
      <c r="P3" s="31" t="s">
        <v>9</v>
      </c>
      <c r="Q3" s="83"/>
      <c r="R3" s="61"/>
      <c r="S3" s="61"/>
      <c r="T3" s="61"/>
      <c r="U3" s="83"/>
      <c r="V3" s="61"/>
      <c r="W3" s="61"/>
      <c r="X3" s="73"/>
      <c r="Y3" s="76"/>
      <c r="AB3" s="41"/>
      <c r="AC3" s="42" t="s">
        <v>14</v>
      </c>
    </row>
    <row r="4" spans="1:29" ht="15" customHeight="1" x14ac:dyDescent="0.25">
      <c r="A4" s="106">
        <v>17</v>
      </c>
      <c r="B4" s="38" t="s">
        <v>35</v>
      </c>
      <c r="C4" s="99" t="s">
        <v>131</v>
      </c>
      <c r="D4" s="34">
        <v>1.7361111111111112E-2</v>
      </c>
      <c r="E4" s="7">
        <v>3.5104166666666665E-2</v>
      </c>
      <c r="F4" s="20">
        <f t="shared" ref="F4:F6" si="0">E4-D4</f>
        <v>1.7743055555555554E-2</v>
      </c>
      <c r="G4" s="17">
        <v>0</v>
      </c>
      <c r="H4" s="11">
        <v>0</v>
      </c>
      <c r="I4" s="11">
        <v>0</v>
      </c>
      <c r="J4" s="11">
        <v>2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3</v>
      </c>
      <c r="Q4" s="21">
        <f t="shared" ref="Q4:Q6" si="1">SUM(G4:P4)</f>
        <v>5</v>
      </c>
      <c r="R4" s="22">
        <f>TIME(0,Q4,0)</f>
        <v>3.472222222222222E-3</v>
      </c>
      <c r="S4" s="14"/>
      <c r="T4" s="23">
        <f>F4+R4+S4</f>
        <v>2.1215277777777777E-2</v>
      </c>
      <c r="U4" s="20">
        <f t="shared" ref="U4:U6" si="2">T4</f>
        <v>2.1215277777777777E-2</v>
      </c>
      <c r="V4" s="17">
        <f>IF(OR(L4=AC$3),"DISC",RANK(U4,U$4:U$31651,1))</f>
        <v>2</v>
      </c>
      <c r="W4" s="90">
        <f>SUM(U4:U6)</f>
        <v>6.7175925925925917E-2</v>
      </c>
      <c r="X4" s="93">
        <f>IF(OR(L4=AC$3,L5=AC$3,L6=AC$3),"",W4)</f>
        <v>6.7175925925925917E-2</v>
      </c>
      <c r="Y4" s="96">
        <f>IF(OR(V4="DISC",V5="DISC",V6="DISC"),"DISC",RANK(X4,X$4:X$31651,1))</f>
        <v>1</v>
      </c>
    </row>
    <row r="5" spans="1:29" ht="15" customHeight="1" x14ac:dyDescent="0.25">
      <c r="A5" s="107"/>
      <c r="B5" s="33" t="s">
        <v>36</v>
      </c>
      <c r="C5" s="109"/>
      <c r="D5" s="35">
        <f t="shared" ref="D5:D6" si="3">E4</f>
        <v>3.5104166666666665E-2</v>
      </c>
      <c r="E5" s="9">
        <v>5.4131944444444441E-2</v>
      </c>
      <c r="F5" s="24">
        <f t="shared" si="0"/>
        <v>1.9027777777777775E-2</v>
      </c>
      <c r="G5" s="18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2</v>
      </c>
      <c r="O5" s="12">
        <v>0</v>
      </c>
      <c r="P5" s="12">
        <v>1</v>
      </c>
      <c r="Q5" s="25">
        <f t="shared" si="1"/>
        <v>3</v>
      </c>
      <c r="R5" s="26">
        <f t="shared" ref="R5:R6" si="4">TIME(0,Q5,0)</f>
        <v>2.0833333333333333E-3</v>
      </c>
      <c r="S5" s="15"/>
      <c r="T5" s="26">
        <f t="shared" ref="T5:T6" si="5">F5+R5+S5</f>
        <v>2.1111111111111108E-2</v>
      </c>
      <c r="U5" s="24">
        <f t="shared" si="2"/>
        <v>2.1111111111111108E-2</v>
      </c>
      <c r="V5" s="18">
        <f>IF(OR(L5=AC$3),"DISC",RANK(U5,U$4:U$31651,1))</f>
        <v>1</v>
      </c>
      <c r="W5" s="91"/>
      <c r="X5" s="111"/>
      <c r="Y5" s="97"/>
    </row>
    <row r="6" spans="1:29" ht="15.75" customHeight="1" thickBot="1" x14ac:dyDescent="0.3">
      <c r="A6" s="108"/>
      <c r="B6" s="39" t="s">
        <v>130</v>
      </c>
      <c r="C6" s="110"/>
      <c r="D6" s="36">
        <f t="shared" si="3"/>
        <v>5.4131944444444441E-2</v>
      </c>
      <c r="E6" s="10">
        <v>7.6898148148148146E-2</v>
      </c>
      <c r="F6" s="27">
        <f t="shared" si="0"/>
        <v>2.2766203703703705E-2</v>
      </c>
      <c r="G6" s="19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3</v>
      </c>
      <c r="Q6" s="28">
        <f t="shared" si="1"/>
        <v>3</v>
      </c>
      <c r="R6" s="29">
        <f t="shared" si="4"/>
        <v>2.0833333333333333E-3</v>
      </c>
      <c r="S6" s="16"/>
      <c r="T6" s="29">
        <f t="shared" si="5"/>
        <v>2.4849537037037038E-2</v>
      </c>
      <c r="U6" s="27">
        <f t="shared" si="2"/>
        <v>2.4849537037037038E-2</v>
      </c>
      <c r="V6" s="19">
        <f>IF(OR(L6=AC$3),"DISC",RANK(U6,U$4:U$31651,1))</f>
        <v>3</v>
      </c>
      <c r="W6" s="92"/>
      <c r="X6" s="112"/>
      <c r="Y6" s="98"/>
    </row>
  </sheetData>
  <sheetProtection selectLockedCells="1"/>
  <mergeCells count="30">
    <mergeCell ref="A4:A6"/>
    <mergeCell ref="C4:C6"/>
    <mergeCell ref="W4:W6"/>
    <mergeCell ref="X4:X6"/>
    <mergeCell ref="Y4:Y6"/>
    <mergeCell ref="W1:W3"/>
    <mergeCell ref="X1:X3"/>
    <mergeCell ref="Y1:Y3"/>
    <mergeCell ref="B2:B3"/>
    <mergeCell ref="G2:G3"/>
    <mergeCell ref="H2:H3"/>
    <mergeCell ref="I2:I3"/>
    <mergeCell ref="J2:J3"/>
    <mergeCell ref="K2:K3"/>
    <mergeCell ref="L2:L3"/>
    <mergeCell ref="Q1:Q3"/>
    <mergeCell ref="R1:R3"/>
    <mergeCell ref="S1:S3"/>
    <mergeCell ref="T1:T3"/>
    <mergeCell ref="U1:U3"/>
    <mergeCell ref="V1:V3"/>
    <mergeCell ref="G1:P1"/>
    <mergeCell ref="M2:M3"/>
    <mergeCell ref="N2:N3"/>
    <mergeCell ref="O2:P2"/>
    <mergeCell ref="A1:A3"/>
    <mergeCell ref="C1:C3"/>
    <mergeCell ref="D1:D3"/>
    <mergeCell ref="E1:E3"/>
    <mergeCell ref="F1:F3"/>
  </mergeCells>
  <dataValidations count="4">
    <dataValidation type="list" allowBlank="1" showInputMessage="1" showErrorMessage="1" sqref="G4:G6">
      <formula1>$AB$1:$AB$2</formula1>
    </dataValidation>
    <dataValidation type="whole" operator="greaterThanOrEqual" allowBlank="1" showInputMessage="1" showErrorMessage="1" sqref="H4:H6 J4:K6 M4:Q6">
      <formula1>0</formula1>
    </dataValidation>
    <dataValidation type="list" allowBlank="1" showInputMessage="1" showErrorMessage="1" sqref="L4:L6">
      <formula1>$AC$1:$AC$3</formula1>
    </dataValidation>
    <dataValidation type="time" operator="greaterThanOrEqual" allowBlank="1" showInputMessage="1" showErrorMessage="1" prompt="čas jednotlivce v cíli" sqref="E4:E6">
      <formula1>D4</formula1>
    </dataValidation>
  </dataValidations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A12" sqref="A12"/>
    </sheetView>
  </sheetViews>
  <sheetFormatPr defaultRowHeight="15" x14ac:dyDescent="0.25"/>
  <cols>
    <col min="1" max="3" width="7.140625" style="47" customWidth="1"/>
    <col min="4" max="4" width="3.42578125" style="47" customWidth="1"/>
    <col min="5" max="6" width="7.140625" style="47" customWidth="1"/>
    <col min="7" max="7" width="2.28515625" style="47" customWidth="1"/>
    <col min="8" max="9" width="7.140625" style="47" customWidth="1"/>
    <col min="10" max="10" width="2.5703125" style="47" customWidth="1"/>
    <col min="11" max="13" width="7.140625" style="47" customWidth="1"/>
    <col min="14" max="16384" width="9.140625" style="47"/>
  </cols>
  <sheetData>
    <row r="1" spans="1:14" ht="45.75" customHeight="1" x14ac:dyDescent="0.25">
      <c r="A1" s="113" t="s">
        <v>142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4" ht="16.5" x14ac:dyDescent="0.25">
      <c r="A2" s="114" t="s">
        <v>143</v>
      </c>
      <c r="B2" s="114"/>
      <c r="C2" s="114" t="s">
        <v>144</v>
      </c>
      <c r="D2" s="114"/>
      <c r="E2" s="114"/>
      <c r="F2" s="114" t="s">
        <v>145</v>
      </c>
      <c r="G2" s="114"/>
      <c r="H2" s="114"/>
      <c r="I2" s="114" t="s">
        <v>144</v>
      </c>
      <c r="J2" s="114"/>
      <c r="K2" s="114"/>
      <c r="L2" s="114" t="s">
        <v>143</v>
      </c>
      <c r="M2" s="114"/>
      <c r="N2" s="48" t="s">
        <v>146</v>
      </c>
    </row>
    <row r="3" spans="1:14" ht="15.75" x14ac:dyDescent="0.25">
      <c r="A3" s="49" t="s">
        <v>147</v>
      </c>
      <c r="B3" s="50">
        <f>N3*0.7-0.1</f>
        <v>43.3</v>
      </c>
      <c r="C3" s="51">
        <f>N3*0.7</f>
        <v>43.4</v>
      </c>
      <c r="D3" s="52" t="s">
        <v>148</v>
      </c>
      <c r="E3" s="50">
        <f>N3*0.8-0.1</f>
        <v>49.5</v>
      </c>
      <c r="F3" s="51">
        <f>N3*0.8</f>
        <v>49.6</v>
      </c>
      <c r="G3" s="52" t="s">
        <v>148</v>
      </c>
      <c r="H3" s="50">
        <f>N3*1.2</f>
        <v>74.399999999999991</v>
      </c>
      <c r="I3" s="51">
        <f>N3*1.2+0.1</f>
        <v>74.499999999999986</v>
      </c>
      <c r="J3" s="52" t="s">
        <v>148</v>
      </c>
      <c r="K3" s="50">
        <f>N3*1.3</f>
        <v>80.600000000000009</v>
      </c>
      <c r="L3" s="49" t="s">
        <v>149</v>
      </c>
      <c r="M3" s="50">
        <f>N3*1.3+0.1</f>
        <v>80.7</v>
      </c>
      <c r="N3" s="53">
        <v>62</v>
      </c>
    </row>
    <row r="4" spans="1:14" ht="38.25" customHeight="1" x14ac:dyDescent="0.25"/>
    <row r="5" spans="1:14" ht="42" hidden="1" customHeight="1" x14ac:dyDescent="0.25">
      <c r="A5" s="113" t="s">
        <v>150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4" ht="15.75" hidden="1" x14ac:dyDescent="0.25">
      <c r="A6" s="114" t="s">
        <v>143</v>
      </c>
      <c r="B6" s="114"/>
      <c r="C6" s="114" t="s">
        <v>144</v>
      </c>
      <c r="D6" s="114"/>
      <c r="E6" s="114"/>
      <c r="F6" s="114" t="s">
        <v>145</v>
      </c>
      <c r="G6" s="114"/>
      <c r="H6" s="114"/>
      <c r="I6" s="114" t="s">
        <v>144</v>
      </c>
      <c r="J6" s="114"/>
      <c r="K6" s="114"/>
      <c r="L6" s="114" t="s">
        <v>143</v>
      </c>
      <c r="M6" s="114"/>
    </row>
    <row r="7" spans="1:14" ht="15.75" hidden="1" x14ac:dyDescent="0.25">
      <c r="A7" s="49" t="s">
        <v>147</v>
      </c>
      <c r="B7" s="50">
        <f>N7*0.7-0.1</f>
        <v>25.379999999999995</v>
      </c>
      <c r="C7" s="51">
        <f>N7*0.7</f>
        <v>25.479999999999997</v>
      </c>
      <c r="D7" s="52" t="s">
        <v>148</v>
      </c>
      <c r="E7" s="50">
        <f>N7*0.8-0.1</f>
        <v>29.02</v>
      </c>
      <c r="F7" s="51">
        <f>N7*0.8</f>
        <v>29.12</v>
      </c>
      <c r="G7" s="52" t="s">
        <v>148</v>
      </c>
      <c r="H7" s="50">
        <f>N7*1.2</f>
        <v>43.68</v>
      </c>
      <c r="I7" s="51">
        <f>N7*1.2+0.1</f>
        <v>43.78</v>
      </c>
      <c r="J7" s="52" t="s">
        <v>148</v>
      </c>
      <c r="K7" s="50">
        <f>N7*1.3</f>
        <v>47.32</v>
      </c>
      <c r="L7" s="49" t="s">
        <v>149</v>
      </c>
      <c r="M7" s="50">
        <f>N7*1.3+0.1</f>
        <v>47.42</v>
      </c>
      <c r="N7" s="53">
        <v>36.4</v>
      </c>
    </row>
    <row r="8" spans="1:14" ht="43.5" hidden="1" customHeight="1" x14ac:dyDescent="0.25"/>
    <row r="9" spans="1:14" ht="42" customHeight="1" x14ac:dyDescent="0.25">
      <c r="A9" s="113" t="s">
        <v>151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</row>
    <row r="10" spans="1:14" ht="15.75" x14ac:dyDescent="0.25">
      <c r="A10" s="114" t="s">
        <v>143</v>
      </c>
      <c r="B10" s="114"/>
      <c r="C10" s="114" t="s">
        <v>144</v>
      </c>
      <c r="D10" s="114"/>
      <c r="E10" s="114"/>
      <c r="F10" s="114" t="s">
        <v>145</v>
      </c>
      <c r="G10" s="114"/>
      <c r="H10" s="114"/>
      <c r="I10" s="114" t="s">
        <v>144</v>
      </c>
      <c r="J10" s="114"/>
      <c r="K10" s="114"/>
      <c r="L10" s="114" t="s">
        <v>143</v>
      </c>
      <c r="M10" s="114"/>
    </row>
    <row r="11" spans="1:14" ht="15.75" x14ac:dyDescent="0.25">
      <c r="A11" s="49" t="s">
        <v>147</v>
      </c>
      <c r="B11" s="50">
        <f>N11*0.7-0.1</f>
        <v>26.499999999999996</v>
      </c>
      <c r="C11" s="51">
        <f>N11*0.7</f>
        <v>26.599999999999998</v>
      </c>
      <c r="D11" s="52" t="s">
        <v>148</v>
      </c>
      <c r="E11" s="50">
        <f>N11*0.8-0.1</f>
        <v>30.3</v>
      </c>
      <c r="F11" s="51">
        <f>N11*0.8</f>
        <v>30.400000000000002</v>
      </c>
      <c r="G11" s="52" t="s">
        <v>148</v>
      </c>
      <c r="H11" s="50">
        <f>N11*1.2</f>
        <v>45.6</v>
      </c>
      <c r="I11" s="51">
        <f>N11*1.2+0.1</f>
        <v>45.7</v>
      </c>
      <c r="J11" s="52" t="s">
        <v>148</v>
      </c>
      <c r="K11" s="50">
        <f>N11*1.3</f>
        <v>49.4</v>
      </c>
      <c r="L11" s="49" t="s">
        <v>149</v>
      </c>
      <c r="M11" s="50">
        <f>N11*1.3+0.1</f>
        <v>49.5</v>
      </c>
      <c r="N11" s="53">
        <v>38</v>
      </c>
    </row>
  </sheetData>
  <mergeCells count="18">
    <mergeCell ref="A1:M1"/>
    <mergeCell ref="A2:B2"/>
    <mergeCell ref="C2:E2"/>
    <mergeCell ref="F2:H2"/>
    <mergeCell ref="I2:K2"/>
    <mergeCell ref="L2:M2"/>
    <mergeCell ref="A5:M5"/>
    <mergeCell ref="A6:B6"/>
    <mergeCell ref="C6:E6"/>
    <mergeCell ref="F6:H6"/>
    <mergeCell ref="I6:K6"/>
    <mergeCell ref="L6:M6"/>
    <mergeCell ref="A9:M9"/>
    <mergeCell ref="A10:B10"/>
    <mergeCell ref="C10:E10"/>
    <mergeCell ref="F10:H10"/>
    <mergeCell ref="I10:K10"/>
    <mergeCell ref="L10:M10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ÚVOD</vt:lpstr>
      <vt:lpstr>ŽÁKYNĚ</vt:lpstr>
      <vt:lpstr>ŽÁCI</vt:lpstr>
      <vt:lpstr>ŽENY</vt:lpstr>
      <vt:lpstr>MUŽI</vt:lpstr>
      <vt:lpstr>MIMO SOUTĚŽ</vt:lpstr>
      <vt:lpstr>ODHAD</vt:lpstr>
    </vt:vector>
  </TitlesOfParts>
  <Company>SAR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</dc:creator>
  <cp:lastModifiedBy>Peter Vaněk</cp:lastModifiedBy>
  <cp:lastPrinted>2015-09-19T12:05:26Z</cp:lastPrinted>
  <dcterms:created xsi:type="dcterms:W3CDTF">2011-09-13T18:59:04Z</dcterms:created>
  <dcterms:modified xsi:type="dcterms:W3CDTF">2015-09-20T09:21:49Z</dcterms:modified>
</cp:coreProperties>
</file>