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ww_TZ_KČT\Výsledky 2014\MCR\"/>
    </mc:Choice>
  </mc:AlternateContent>
  <bookViews>
    <workbookView xWindow="0" yWindow="0" windowWidth="28800" windowHeight="12435"/>
  </bookViews>
  <sheets>
    <sheet name="Žákyně" sheetId="2" r:id="rId1"/>
    <sheet name="Žáci" sheetId="12" r:id="rId2"/>
    <sheet name="Ženy" sheetId="13" r:id="rId3"/>
    <sheet name="Muži" sheetId="14" r:id="rId4"/>
    <sheet name="Do 14 let" sheetId="15" r:id="rId5"/>
    <sheet name="Nad 15 let" sheetId="16" r:id="rId6"/>
    <sheet name="ODHAD" sheetId="7" r:id="rId7"/>
  </sheets>
  <externalReferences>
    <externalReference r:id="rId8"/>
  </externalReferences>
  <definedNames>
    <definedName name="_xlnm._FilterDatabase" localSheetId="4" hidden="1">'Do 14 let'!$A$1:$AB$36</definedName>
    <definedName name="_xlnm._FilterDatabase" localSheetId="3" hidden="1">Muži!$A$1:$AB$39</definedName>
    <definedName name="_xlnm._FilterDatabase" localSheetId="5" hidden="1">'Nad 15 let'!$A$1:$AB$33</definedName>
    <definedName name="_xlnm._FilterDatabase" localSheetId="1" hidden="1">Žáci!$A$1:$AB$36</definedName>
    <definedName name="_xlnm._FilterDatabase" localSheetId="0" hidden="1">Žákyně!$A$1:$AB$36</definedName>
    <definedName name="_xlnm._FilterDatabase" localSheetId="2" hidden="1">Ženy!$A$1:$AB$36</definedName>
  </definedNames>
  <calcPr calcId="152511"/>
</workbook>
</file>

<file path=xl/calcChain.xml><?xml version="1.0" encoding="utf-8"?>
<calcChain xmlns="http://schemas.openxmlformats.org/spreadsheetml/2006/main">
  <c r="Y9" i="13" l="1"/>
  <c r="Y5" i="12"/>
  <c r="H4" i="2"/>
  <c r="M15" i="7"/>
  <c r="K15" i="7"/>
  <c r="I15" i="7"/>
  <c r="H15" i="7"/>
  <c r="F15" i="7"/>
  <c r="E15" i="7"/>
  <c r="C15" i="7"/>
  <c r="B15" i="7"/>
  <c r="A13" i="15" l="1"/>
  <c r="B13" i="15"/>
  <c r="C13" i="15"/>
  <c r="D13" i="15"/>
  <c r="H13" i="15"/>
  <c r="T13" i="15"/>
  <c r="U13" i="15" s="1"/>
  <c r="B14" i="15"/>
  <c r="C14" i="15"/>
  <c r="H14" i="15"/>
  <c r="T14" i="15"/>
  <c r="U14" i="15" s="1"/>
  <c r="B15" i="15"/>
  <c r="C15" i="15"/>
  <c r="H15" i="15"/>
  <c r="T15" i="15"/>
  <c r="U15" i="15" s="1"/>
  <c r="W13" i="15" l="1"/>
  <c r="X13" i="15" s="1"/>
  <c r="W15" i="15"/>
  <c r="X15" i="15" s="1"/>
  <c r="W14" i="15"/>
  <c r="X14" i="15" s="1"/>
  <c r="A13" i="12"/>
  <c r="H13" i="12"/>
  <c r="T13" i="12"/>
  <c r="U13" i="12" s="1"/>
  <c r="H14" i="12"/>
  <c r="T14" i="12"/>
  <c r="U14" i="12" s="1"/>
  <c r="H15" i="12"/>
  <c r="T15" i="12"/>
  <c r="U15" i="12" s="1"/>
  <c r="W13" i="12" l="1"/>
  <c r="Z13" i="15"/>
  <c r="AA13" i="15" s="1"/>
  <c r="W15" i="12"/>
  <c r="X15" i="12" s="1"/>
  <c r="W14" i="12"/>
  <c r="X14" i="12" s="1"/>
  <c r="X13" i="12"/>
  <c r="T4" i="16"/>
  <c r="T5" i="16"/>
  <c r="T6" i="16"/>
  <c r="T7" i="16"/>
  <c r="T8" i="16"/>
  <c r="T9" i="16"/>
  <c r="T10" i="16"/>
  <c r="T11" i="16"/>
  <c r="T12" i="16"/>
  <c r="Z13" i="12" l="1"/>
  <c r="AA13" i="12" s="1"/>
  <c r="A7" i="16"/>
  <c r="A10" i="16"/>
  <c r="A4" i="16"/>
  <c r="U12" i="16"/>
  <c r="H12" i="16"/>
  <c r="U11" i="16"/>
  <c r="H11" i="16"/>
  <c r="U10" i="16"/>
  <c r="H10" i="16"/>
  <c r="U9" i="16"/>
  <c r="H9" i="16"/>
  <c r="U8" i="16"/>
  <c r="H8" i="16"/>
  <c r="U7" i="16"/>
  <c r="H7" i="16"/>
  <c r="U6" i="16"/>
  <c r="H6" i="16"/>
  <c r="U5" i="16"/>
  <c r="H5" i="16"/>
  <c r="U4" i="16"/>
  <c r="H4" i="16"/>
  <c r="A4" i="15"/>
  <c r="A7" i="15"/>
  <c r="A10" i="15"/>
  <c r="T12" i="15"/>
  <c r="U12" i="15" s="1"/>
  <c r="H12" i="15"/>
  <c r="T11" i="15"/>
  <c r="U11" i="15" s="1"/>
  <c r="H11" i="15"/>
  <c r="T10" i="15"/>
  <c r="U10" i="15" s="1"/>
  <c r="H10" i="15"/>
  <c r="T9" i="15"/>
  <c r="U9" i="15" s="1"/>
  <c r="H9" i="15"/>
  <c r="T8" i="15"/>
  <c r="U8" i="15" s="1"/>
  <c r="H8" i="15"/>
  <c r="T7" i="15"/>
  <c r="U7" i="15" s="1"/>
  <c r="H7" i="15"/>
  <c r="T6" i="15"/>
  <c r="U6" i="15" s="1"/>
  <c r="H6" i="15"/>
  <c r="T5" i="15"/>
  <c r="U5" i="15" s="1"/>
  <c r="H5" i="15"/>
  <c r="T4" i="15"/>
  <c r="U4" i="15" s="1"/>
  <c r="H4" i="15"/>
  <c r="A7" i="14"/>
  <c r="A10" i="14"/>
  <c r="A13" i="14"/>
  <c r="A16" i="14"/>
  <c r="A19" i="14"/>
  <c r="A22" i="14"/>
  <c r="A25" i="14"/>
  <c r="A28" i="14"/>
  <c r="A31" i="14"/>
  <c r="A34" i="14"/>
  <c r="A4" i="14"/>
  <c r="T36" i="14"/>
  <c r="U36" i="14" s="1"/>
  <c r="H36" i="14"/>
  <c r="T35" i="14"/>
  <c r="U35" i="14" s="1"/>
  <c r="H35" i="14"/>
  <c r="T34" i="14"/>
  <c r="U34" i="14" s="1"/>
  <c r="H34" i="14"/>
  <c r="T33" i="14"/>
  <c r="U33" i="14" s="1"/>
  <c r="H33" i="14"/>
  <c r="T32" i="14"/>
  <c r="U32" i="14" s="1"/>
  <c r="H32" i="14"/>
  <c r="T31" i="14"/>
  <c r="U31" i="14" s="1"/>
  <c r="H31" i="14"/>
  <c r="T30" i="14"/>
  <c r="U30" i="14" s="1"/>
  <c r="H30" i="14"/>
  <c r="T29" i="14"/>
  <c r="U29" i="14" s="1"/>
  <c r="H29" i="14"/>
  <c r="T28" i="14"/>
  <c r="U28" i="14" s="1"/>
  <c r="H28" i="14"/>
  <c r="T27" i="14"/>
  <c r="U27" i="14" s="1"/>
  <c r="H27" i="14"/>
  <c r="T26" i="14"/>
  <c r="U26" i="14" s="1"/>
  <c r="H26" i="14"/>
  <c r="T25" i="14"/>
  <c r="U25" i="14" s="1"/>
  <c r="H25" i="14"/>
  <c r="T24" i="14"/>
  <c r="U24" i="14" s="1"/>
  <c r="H24" i="14"/>
  <c r="T23" i="14"/>
  <c r="U23" i="14" s="1"/>
  <c r="H23" i="14"/>
  <c r="T22" i="14"/>
  <c r="U22" i="14" s="1"/>
  <c r="H22" i="14"/>
  <c r="T21" i="14"/>
  <c r="U21" i="14" s="1"/>
  <c r="H21" i="14"/>
  <c r="T20" i="14"/>
  <c r="U20" i="14" s="1"/>
  <c r="H20" i="14"/>
  <c r="T19" i="14"/>
  <c r="U19" i="14" s="1"/>
  <c r="H19" i="14"/>
  <c r="T18" i="14"/>
  <c r="U18" i="14" s="1"/>
  <c r="H18" i="14"/>
  <c r="T17" i="14"/>
  <c r="U17" i="14" s="1"/>
  <c r="H17" i="14"/>
  <c r="T16" i="14"/>
  <c r="U16" i="14" s="1"/>
  <c r="H16" i="14"/>
  <c r="T15" i="14"/>
  <c r="U15" i="14" s="1"/>
  <c r="H15" i="14"/>
  <c r="T14" i="14"/>
  <c r="U14" i="14" s="1"/>
  <c r="W14" i="14" s="1"/>
  <c r="X14" i="14" s="1"/>
  <c r="H14" i="14"/>
  <c r="T13" i="14"/>
  <c r="U13" i="14" s="1"/>
  <c r="H13" i="14"/>
  <c r="T12" i="14"/>
  <c r="U12" i="14" s="1"/>
  <c r="H12" i="14"/>
  <c r="T11" i="14"/>
  <c r="U11" i="14" s="1"/>
  <c r="H11" i="14"/>
  <c r="T10" i="14"/>
  <c r="U10" i="14" s="1"/>
  <c r="H10" i="14"/>
  <c r="T9" i="14"/>
  <c r="U9" i="14" s="1"/>
  <c r="H9" i="14"/>
  <c r="T8" i="14"/>
  <c r="U8" i="14" s="1"/>
  <c r="H8" i="14"/>
  <c r="T7" i="14"/>
  <c r="U7" i="14" s="1"/>
  <c r="H7" i="14"/>
  <c r="T6" i="14"/>
  <c r="U6" i="14" s="1"/>
  <c r="H6" i="14"/>
  <c r="T5" i="14"/>
  <c r="U5" i="14" s="1"/>
  <c r="H5" i="14"/>
  <c r="T4" i="14"/>
  <c r="U4" i="14" s="1"/>
  <c r="H4" i="14"/>
  <c r="A7" i="13"/>
  <c r="A10" i="13"/>
  <c r="A13" i="13"/>
  <c r="A16" i="13"/>
  <c r="A19" i="13"/>
  <c r="A22" i="13"/>
  <c r="A25" i="13"/>
  <c r="A28" i="13"/>
  <c r="A4" i="13"/>
  <c r="T30" i="13"/>
  <c r="U30" i="13" s="1"/>
  <c r="H30" i="13"/>
  <c r="T29" i="13"/>
  <c r="U29" i="13" s="1"/>
  <c r="H29" i="13"/>
  <c r="T28" i="13"/>
  <c r="U28" i="13" s="1"/>
  <c r="H28" i="13"/>
  <c r="T27" i="13"/>
  <c r="U27" i="13" s="1"/>
  <c r="H27" i="13"/>
  <c r="T26" i="13"/>
  <c r="U26" i="13" s="1"/>
  <c r="H26" i="13"/>
  <c r="T25" i="13"/>
  <c r="U25" i="13" s="1"/>
  <c r="H25" i="13"/>
  <c r="T24" i="13"/>
  <c r="U24" i="13" s="1"/>
  <c r="H24" i="13"/>
  <c r="T23" i="13"/>
  <c r="U23" i="13" s="1"/>
  <c r="H23" i="13"/>
  <c r="T22" i="13"/>
  <c r="U22" i="13" s="1"/>
  <c r="H22" i="13"/>
  <c r="T21" i="13"/>
  <c r="U21" i="13" s="1"/>
  <c r="H21" i="13"/>
  <c r="T20" i="13"/>
  <c r="U20" i="13" s="1"/>
  <c r="H20" i="13"/>
  <c r="T19" i="13"/>
  <c r="U19" i="13" s="1"/>
  <c r="H19" i="13"/>
  <c r="T18" i="13"/>
  <c r="U18" i="13" s="1"/>
  <c r="H18" i="13"/>
  <c r="T17" i="13"/>
  <c r="U17" i="13" s="1"/>
  <c r="H17" i="13"/>
  <c r="T16" i="13"/>
  <c r="U16" i="13" s="1"/>
  <c r="H16" i="13"/>
  <c r="T15" i="13"/>
  <c r="U15" i="13" s="1"/>
  <c r="H15" i="13"/>
  <c r="T14" i="13"/>
  <c r="U14" i="13" s="1"/>
  <c r="H14" i="13"/>
  <c r="T13" i="13"/>
  <c r="U13" i="13" s="1"/>
  <c r="H13" i="13"/>
  <c r="T12" i="13"/>
  <c r="U12" i="13" s="1"/>
  <c r="H12" i="13"/>
  <c r="T11" i="13"/>
  <c r="U11" i="13" s="1"/>
  <c r="H11" i="13"/>
  <c r="T10" i="13"/>
  <c r="U10" i="13" s="1"/>
  <c r="H10" i="13"/>
  <c r="T9" i="13"/>
  <c r="U9" i="13" s="1"/>
  <c r="H9" i="13"/>
  <c r="T8" i="13"/>
  <c r="U8" i="13" s="1"/>
  <c r="H8" i="13"/>
  <c r="T7" i="13"/>
  <c r="U7" i="13" s="1"/>
  <c r="H7" i="13"/>
  <c r="T6" i="13"/>
  <c r="U6" i="13" s="1"/>
  <c r="H6" i="13"/>
  <c r="T5" i="13"/>
  <c r="U5" i="13" s="1"/>
  <c r="H5" i="13"/>
  <c r="T4" i="13"/>
  <c r="U4" i="13" s="1"/>
  <c r="H4" i="13"/>
  <c r="A7" i="12"/>
  <c r="A10" i="12"/>
  <c r="A4" i="12"/>
  <c r="T12" i="12"/>
  <c r="U12" i="12" s="1"/>
  <c r="H12" i="12"/>
  <c r="T11" i="12"/>
  <c r="U11" i="12" s="1"/>
  <c r="H11" i="12"/>
  <c r="T10" i="12"/>
  <c r="U10" i="12" s="1"/>
  <c r="H10" i="12"/>
  <c r="T9" i="12"/>
  <c r="U9" i="12" s="1"/>
  <c r="H9" i="12"/>
  <c r="T8" i="12"/>
  <c r="U8" i="12" s="1"/>
  <c r="H8" i="12"/>
  <c r="T7" i="12"/>
  <c r="U7" i="12" s="1"/>
  <c r="H7" i="12"/>
  <c r="T6" i="12"/>
  <c r="U6" i="12" s="1"/>
  <c r="H6" i="12"/>
  <c r="T5" i="12"/>
  <c r="U5" i="12" s="1"/>
  <c r="H5" i="12"/>
  <c r="T4" i="12"/>
  <c r="U4" i="12" s="1"/>
  <c r="H4" i="12"/>
  <c r="T27" i="2"/>
  <c r="U27" i="2" s="1"/>
  <c r="H27" i="2"/>
  <c r="T26" i="2"/>
  <c r="U26" i="2" s="1"/>
  <c r="H26" i="2"/>
  <c r="T25" i="2"/>
  <c r="U25" i="2" s="1"/>
  <c r="H25" i="2"/>
  <c r="A25" i="2"/>
  <c r="T24" i="2"/>
  <c r="U24" i="2" s="1"/>
  <c r="H24" i="2"/>
  <c r="T23" i="2"/>
  <c r="U23" i="2" s="1"/>
  <c r="H23" i="2"/>
  <c r="T22" i="2"/>
  <c r="U22" i="2" s="1"/>
  <c r="H22" i="2"/>
  <c r="A22" i="2"/>
  <c r="T21" i="2"/>
  <c r="U21" i="2" s="1"/>
  <c r="H21" i="2"/>
  <c r="T20" i="2"/>
  <c r="U20" i="2" s="1"/>
  <c r="H20" i="2"/>
  <c r="T19" i="2"/>
  <c r="U19" i="2" s="1"/>
  <c r="H19" i="2"/>
  <c r="A19" i="2"/>
  <c r="T18" i="2"/>
  <c r="U18" i="2" s="1"/>
  <c r="H18" i="2"/>
  <c r="T17" i="2"/>
  <c r="U17" i="2" s="1"/>
  <c r="H17" i="2"/>
  <c r="T16" i="2"/>
  <c r="U16" i="2" s="1"/>
  <c r="H16" i="2"/>
  <c r="A16" i="2"/>
  <c r="T15" i="2"/>
  <c r="U15" i="2" s="1"/>
  <c r="H15" i="2"/>
  <c r="T14" i="2"/>
  <c r="U14" i="2" s="1"/>
  <c r="H14" i="2"/>
  <c r="T13" i="2"/>
  <c r="U13" i="2" s="1"/>
  <c r="H13" i="2"/>
  <c r="A13" i="2"/>
  <c r="T12" i="2"/>
  <c r="U12" i="2" s="1"/>
  <c r="H12" i="2"/>
  <c r="T11" i="2"/>
  <c r="U11" i="2" s="1"/>
  <c r="H11" i="2"/>
  <c r="T10" i="2"/>
  <c r="U10" i="2" s="1"/>
  <c r="H10" i="2"/>
  <c r="A10" i="2"/>
  <c r="T9" i="2"/>
  <c r="U9" i="2" s="1"/>
  <c r="H9" i="2"/>
  <c r="T8" i="2"/>
  <c r="U8" i="2" s="1"/>
  <c r="H8" i="2"/>
  <c r="T7" i="2"/>
  <c r="U7" i="2" s="1"/>
  <c r="H7" i="2"/>
  <c r="A7" i="2"/>
  <c r="T6" i="2"/>
  <c r="U6" i="2" s="1"/>
  <c r="H6" i="2"/>
  <c r="T5" i="2"/>
  <c r="U5" i="2" s="1"/>
  <c r="H5" i="2"/>
  <c r="T4" i="2"/>
  <c r="U4" i="2" s="1"/>
  <c r="A4" i="2"/>
  <c r="W15" i="14" l="1"/>
  <c r="X15" i="14" s="1"/>
  <c r="W16" i="14"/>
  <c r="W7" i="15"/>
  <c r="X7" i="15" s="1"/>
  <c r="W4" i="15"/>
  <c r="W5" i="15"/>
  <c r="X5" i="15" s="1"/>
  <c r="W6" i="15"/>
  <c r="X6" i="15" s="1"/>
  <c r="W10" i="15"/>
  <c r="X10" i="15" s="1"/>
  <c r="W12" i="15"/>
  <c r="X12" i="15" s="1"/>
  <c r="W8" i="15"/>
  <c r="X8" i="15" s="1"/>
  <c r="W9" i="15"/>
  <c r="X9" i="15" s="1"/>
  <c r="W11" i="15"/>
  <c r="X11" i="15" s="1"/>
  <c r="W32" i="14"/>
  <c r="X32" i="14" s="1"/>
  <c r="W29" i="14"/>
  <c r="X29" i="14" s="1"/>
  <c r="W23" i="14"/>
  <c r="X23" i="14" s="1"/>
  <c r="W13" i="14"/>
  <c r="X13" i="14" s="1"/>
  <c r="W5" i="14"/>
  <c r="X5" i="14" s="1"/>
  <c r="W11" i="14"/>
  <c r="X11" i="14" s="1"/>
  <c r="W18" i="14"/>
  <c r="X18" i="14" s="1"/>
  <c r="W25" i="14"/>
  <c r="X25" i="14" s="1"/>
  <c r="W34" i="14"/>
  <c r="W35" i="14"/>
  <c r="X35" i="14" s="1"/>
  <c r="W36" i="14"/>
  <c r="X36" i="14" s="1"/>
  <c r="W6" i="14"/>
  <c r="X6" i="14" s="1"/>
  <c r="W4" i="14"/>
  <c r="W7" i="14"/>
  <c r="X7" i="14" s="1"/>
  <c r="W8" i="14"/>
  <c r="X8" i="14" s="1"/>
  <c r="W9" i="14"/>
  <c r="X9" i="14" s="1"/>
  <c r="W10" i="14"/>
  <c r="W12" i="14"/>
  <c r="X12" i="14" s="1"/>
  <c r="W17" i="14"/>
  <c r="X17" i="14" s="1"/>
  <c r="W19" i="14"/>
  <c r="X19" i="14" s="1"/>
  <c r="W20" i="14"/>
  <c r="X20" i="14" s="1"/>
  <c r="W21" i="14"/>
  <c r="X21" i="14" s="1"/>
  <c r="W22" i="14"/>
  <c r="X22" i="14" s="1"/>
  <c r="W24" i="14"/>
  <c r="X24" i="14" s="1"/>
  <c r="W26" i="14"/>
  <c r="X26" i="14" s="1"/>
  <c r="W27" i="14"/>
  <c r="X27" i="14" s="1"/>
  <c r="W28" i="14"/>
  <c r="X28" i="14" s="1"/>
  <c r="W30" i="14"/>
  <c r="X30" i="14" s="1"/>
  <c r="W31" i="14"/>
  <c r="X31" i="14" s="1"/>
  <c r="W33" i="14"/>
  <c r="X33" i="14" s="1"/>
  <c r="W8" i="12"/>
  <c r="X8" i="12" s="1"/>
  <c r="W4" i="12"/>
  <c r="X4" i="12" s="1"/>
  <c r="W5" i="12"/>
  <c r="X5" i="12" s="1"/>
  <c r="W6" i="12"/>
  <c r="X6" i="12" s="1"/>
  <c r="W10" i="12"/>
  <c r="X10" i="12" s="1"/>
  <c r="W11" i="12"/>
  <c r="X11" i="12" s="1"/>
  <c r="W12" i="12"/>
  <c r="X12" i="12" s="1"/>
  <c r="W7" i="12"/>
  <c r="W9" i="12"/>
  <c r="X9" i="12" s="1"/>
  <c r="W25" i="13"/>
  <c r="X25" i="13" s="1"/>
  <c r="W26" i="13"/>
  <c r="X26" i="13" s="1"/>
  <c r="W27" i="13"/>
  <c r="X27" i="13" s="1"/>
  <c r="W28" i="13"/>
  <c r="W9" i="13"/>
  <c r="X9" i="13" s="1"/>
  <c r="W16" i="13"/>
  <c r="X16" i="13" s="1"/>
  <c r="W17" i="13"/>
  <c r="X17" i="13" s="1"/>
  <c r="W18" i="13"/>
  <c r="X18" i="13" s="1"/>
  <c r="W4" i="13"/>
  <c r="X4" i="13" s="1"/>
  <c r="W5" i="13"/>
  <c r="X5" i="13" s="1"/>
  <c r="W7" i="13"/>
  <c r="X7" i="13" s="1"/>
  <c r="W14" i="13"/>
  <c r="X14" i="13" s="1"/>
  <c r="W23" i="13"/>
  <c r="X23" i="13" s="1"/>
  <c r="W6" i="13"/>
  <c r="X6" i="13" s="1"/>
  <c r="W8" i="13"/>
  <c r="X8" i="13" s="1"/>
  <c r="W10" i="13"/>
  <c r="X10" i="13" s="1"/>
  <c r="W11" i="13"/>
  <c r="X11" i="13" s="1"/>
  <c r="W12" i="13"/>
  <c r="X12" i="13" s="1"/>
  <c r="W13" i="13"/>
  <c r="X13" i="13" s="1"/>
  <c r="W15" i="13"/>
  <c r="X15" i="13" s="1"/>
  <c r="W19" i="13"/>
  <c r="X19" i="13" s="1"/>
  <c r="W20" i="13"/>
  <c r="X20" i="13" s="1"/>
  <c r="W21" i="13"/>
  <c r="X21" i="13" s="1"/>
  <c r="W22" i="13"/>
  <c r="X22" i="13" s="1"/>
  <c r="W24" i="13"/>
  <c r="X24" i="13" s="1"/>
  <c r="W29" i="13"/>
  <c r="X29" i="13" s="1"/>
  <c r="W30" i="13"/>
  <c r="X30" i="13" s="1"/>
  <c r="W17" i="2"/>
  <c r="X17" i="2" s="1"/>
  <c r="W18" i="2"/>
  <c r="X18" i="2" s="1"/>
  <c r="W22" i="2"/>
  <c r="X22" i="2" s="1"/>
  <c r="W23" i="2"/>
  <c r="X23" i="2" s="1"/>
  <c r="W24" i="2"/>
  <c r="X24" i="2" s="1"/>
  <c r="W10" i="16"/>
  <c r="X10" i="16" s="1"/>
  <c r="W10" i="2"/>
  <c r="X10" i="2" s="1"/>
  <c r="W11" i="2"/>
  <c r="X11" i="2" s="1"/>
  <c r="W12" i="2"/>
  <c r="X12" i="2" s="1"/>
  <c r="W13" i="2"/>
  <c r="X13" i="2" s="1"/>
  <c r="W15" i="2"/>
  <c r="X15" i="2" s="1"/>
  <c r="W16" i="2"/>
  <c r="X16" i="2" s="1"/>
  <c r="W21" i="2"/>
  <c r="X21" i="2" s="1"/>
  <c r="W5" i="2"/>
  <c r="X5" i="2" s="1"/>
  <c r="W14" i="2"/>
  <c r="X14" i="2" s="1"/>
  <c r="W19" i="2"/>
  <c r="W7" i="2"/>
  <c r="W4" i="2"/>
  <c r="W6" i="16"/>
  <c r="X6" i="16" s="1"/>
  <c r="W8" i="16"/>
  <c r="X8" i="16" s="1"/>
  <c r="W12" i="16"/>
  <c r="X12" i="16" s="1"/>
  <c r="W4" i="16"/>
  <c r="X4" i="16" s="1"/>
  <c r="W5" i="16"/>
  <c r="X5" i="16" s="1"/>
  <c r="W7" i="16"/>
  <c r="W9" i="16"/>
  <c r="X9" i="16" s="1"/>
  <c r="W11" i="16"/>
  <c r="X11" i="16" s="1"/>
  <c r="W8" i="2"/>
  <c r="X8" i="2" s="1"/>
  <c r="W20" i="2"/>
  <c r="W9" i="2"/>
  <c r="X9" i="2" s="1"/>
  <c r="W6" i="2"/>
  <c r="X6" i="2" s="1"/>
  <c r="X7" i="16"/>
  <c r="X4" i="15"/>
  <c r="X4" i="14"/>
  <c r="X10" i="14"/>
  <c r="Z28" i="14"/>
  <c r="AA28" i="14" s="1"/>
  <c r="X34" i="14"/>
  <c r="X28" i="13"/>
  <c r="Z7" i="2"/>
  <c r="X7" i="2"/>
  <c r="W25" i="2"/>
  <c r="W26" i="2"/>
  <c r="X26" i="2" s="1"/>
  <c r="W27" i="2"/>
  <c r="X27" i="2" s="1"/>
  <c r="M11" i="7"/>
  <c r="K11" i="7"/>
  <c r="I11" i="7"/>
  <c r="H11" i="7"/>
  <c r="F11" i="7"/>
  <c r="E11" i="7"/>
  <c r="C11" i="7"/>
  <c r="B11" i="7"/>
  <c r="M7" i="7"/>
  <c r="K7" i="7"/>
  <c r="I7" i="7"/>
  <c r="H7" i="7"/>
  <c r="F7" i="7"/>
  <c r="E7" i="7"/>
  <c r="C7" i="7"/>
  <c r="B7" i="7"/>
  <c r="B3" i="7"/>
  <c r="E3" i="7"/>
  <c r="M3" i="7"/>
  <c r="I3" i="7"/>
  <c r="H3" i="7"/>
  <c r="F3" i="7"/>
  <c r="K3" i="7"/>
  <c r="C3" i="7"/>
  <c r="Z10" i="14" l="1"/>
  <c r="AA10" i="14" s="1"/>
  <c r="Z31" i="14"/>
  <c r="AA31" i="14" s="1"/>
  <c r="Z10" i="15"/>
  <c r="AA10" i="15" s="1"/>
  <c r="Z22" i="2"/>
  <c r="Z13" i="14"/>
  <c r="AA13" i="14" s="1"/>
  <c r="Z25" i="13"/>
  <c r="AA25" i="13" s="1"/>
  <c r="Z19" i="14"/>
  <c r="AA19" i="14" s="1"/>
  <c r="Z25" i="14"/>
  <c r="AA25" i="14" s="1"/>
  <c r="Z10" i="12"/>
  <c r="AA10" i="12" s="1"/>
  <c r="Z16" i="14"/>
  <c r="AA16" i="14" s="1"/>
  <c r="Z4" i="15"/>
  <c r="AA4" i="15" s="1"/>
  <c r="X16" i="14"/>
  <c r="Z7" i="14"/>
  <c r="AA7" i="14" s="1"/>
  <c r="Z19" i="2"/>
  <c r="AA19" i="2" s="1"/>
  <c r="X19" i="2"/>
  <c r="Z7" i="12"/>
  <c r="AA7" i="12" s="1"/>
  <c r="X7" i="12"/>
  <c r="Z10" i="16"/>
  <c r="AA10" i="16" s="1"/>
  <c r="Z7" i="16"/>
  <c r="AA7" i="16" s="1"/>
  <c r="Z4" i="16"/>
  <c r="AA4" i="16" s="1"/>
  <c r="Y15" i="15"/>
  <c r="Y14" i="15"/>
  <c r="Y13" i="15"/>
  <c r="Z7" i="15"/>
  <c r="AA7" i="15" s="1"/>
  <c r="Z34" i="14"/>
  <c r="AA34" i="14" s="1"/>
  <c r="Z22" i="14"/>
  <c r="AA22" i="14" s="1"/>
  <c r="Y35" i="14"/>
  <c r="Z4" i="14"/>
  <c r="AA4" i="14" s="1"/>
  <c r="Y29" i="14"/>
  <c r="Y19" i="14"/>
  <c r="Y20" i="14"/>
  <c r="Y8" i="14"/>
  <c r="Z4" i="12"/>
  <c r="AA4" i="12" s="1"/>
  <c r="Z13" i="2"/>
  <c r="AA13" i="2" s="1"/>
  <c r="Z10" i="2"/>
  <c r="AA10" i="2" s="1"/>
  <c r="Z16" i="2"/>
  <c r="AA16" i="2" s="1"/>
  <c r="Z19" i="13"/>
  <c r="AA19" i="13" s="1"/>
  <c r="Y4" i="13"/>
  <c r="Z7" i="13"/>
  <c r="AA7" i="13" s="1"/>
  <c r="Z4" i="13"/>
  <c r="AA4" i="13" s="1"/>
  <c r="Z22" i="13"/>
  <c r="AA22" i="13" s="1"/>
  <c r="Z13" i="13"/>
  <c r="AA13" i="13" s="1"/>
  <c r="Z10" i="13"/>
  <c r="AA10" i="13" s="1"/>
  <c r="Z28" i="13"/>
  <c r="AA28" i="13" s="1"/>
  <c r="Z16" i="13"/>
  <c r="AA16" i="13" s="1"/>
  <c r="Z4" i="2"/>
  <c r="AA4" i="2" s="1"/>
  <c r="X4" i="2"/>
  <c r="AA22" i="2"/>
  <c r="X20" i="2"/>
  <c r="AA7" i="2"/>
  <c r="Y10" i="16"/>
  <c r="Y7" i="16"/>
  <c r="Y5" i="16"/>
  <c r="Y6" i="16"/>
  <c r="Y10" i="15"/>
  <c r="Y7" i="15"/>
  <c r="Y5" i="15"/>
  <c r="Y9" i="15"/>
  <c r="Y36" i="14"/>
  <c r="Y34" i="14"/>
  <c r="Y32" i="14"/>
  <c r="Y25" i="14"/>
  <c r="Y23" i="14"/>
  <c r="Y16" i="14"/>
  <c r="Y15" i="14"/>
  <c r="Y13" i="14"/>
  <c r="Y11" i="14"/>
  <c r="Y33" i="14"/>
  <c r="Y28" i="14"/>
  <c r="Y27" i="14"/>
  <c r="Y24" i="14"/>
  <c r="Y12" i="14"/>
  <c r="Y4" i="14"/>
  <c r="Y18" i="14"/>
  <c r="Y14" i="14"/>
  <c r="Y6" i="14"/>
  <c r="Y31" i="14"/>
  <c r="Y30" i="14"/>
  <c r="Y26" i="14"/>
  <c r="Y22" i="14"/>
  <c r="Y21" i="14"/>
  <c r="Y17" i="14"/>
  <c r="Y10" i="14"/>
  <c r="Y9" i="14"/>
  <c r="Y7" i="14"/>
  <c r="Y5" i="14"/>
  <c r="Y28" i="13"/>
  <c r="Y27" i="13"/>
  <c r="Y25" i="13"/>
  <c r="Y23" i="13"/>
  <c r="Y18" i="13"/>
  <c r="Y16" i="13"/>
  <c r="Y14" i="13"/>
  <c r="Y6" i="13"/>
  <c r="Y7" i="13"/>
  <c r="Y5" i="13"/>
  <c r="Y10" i="12"/>
  <c r="Z25" i="2"/>
  <c r="X25" i="2"/>
  <c r="Y11" i="12" l="1"/>
  <c r="Y13" i="12"/>
  <c r="Y7" i="12"/>
  <c r="Y4" i="12"/>
  <c r="Y14" i="12"/>
  <c r="Y6" i="12"/>
  <c r="Y8" i="12"/>
  <c r="Y12" i="12"/>
  <c r="Y9" i="12"/>
  <c r="Y15" i="12"/>
  <c r="AB13" i="15"/>
  <c r="AB7" i="14"/>
  <c r="AB10" i="14"/>
  <c r="AB19" i="14"/>
  <c r="AB31" i="14"/>
  <c r="AB22" i="14"/>
  <c r="AB34" i="14"/>
  <c r="Y14" i="2"/>
  <c r="AB4" i="13"/>
  <c r="Y4" i="2"/>
  <c r="Y20" i="2"/>
  <c r="Y5" i="2"/>
  <c r="Y6" i="2"/>
  <c r="Y18" i="2"/>
  <c r="AA25" i="2"/>
  <c r="Y16" i="2"/>
  <c r="Y9" i="16"/>
  <c r="Y8" i="16"/>
  <c r="Y11" i="16"/>
  <c r="Y4" i="16"/>
  <c r="AB4" i="16" s="1"/>
  <c r="Y12" i="16"/>
  <c r="Y11" i="15"/>
  <c r="Y8" i="15"/>
  <c r="AB7" i="15" s="1"/>
  <c r="Y4" i="15"/>
  <c r="Y12" i="15"/>
  <c r="Y6" i="15"/>
  <c r="AB4" i="14"/>
  <c r="AB28" i="14"/>
  <c r="AB13" i="14"/>
  <c r="AB16" i="14"/>
  <c r="AB25" i="14"/>
  <c r="Y10" i="13"/>
  <c r="Y13" i="13"/>
  <c r="Y19" i="13"/>
  <c r="Y22" i="13"/>
  <c r="Y8" i="13"/>
  <c r="Y26" i="13"/>
  <c r="AB25" i="13" s="1"/>
  <c r="Y15" i="13"/>
  <c r="Y20" i="13"/>
  <c r="Y12" i="13"/>
  <c r="Y21" i="13"/>
  <c r="Y29" i="13"/>
  <c r="Y30" i="13"/>
  <c r="Y11" i="13"/>
  <c r="Y17" i="13"/>
  <c r="AB16" i="13" s="1"/>
  <c r="Y24" i="13"/>
  <c r="Y19" i="2"/>
  <c r="Y11" i="2"/>
  <c r="Y23" i="2"/>
  <c r="Y7" i="2"/>
  <c r="Y17" i="2"/>
  <c r="Y26" i="2"/>
  <c r="Y8" i="2"/>
  <c r="Y12" i="2"/>
  <c r="Y25" i="2"/>
  <c r="Y24" i="2"/>
  <c r="Y27" i="2"/>
  <c r="Y15" i="2"/>
  <c r="Y9" i="2"/>
  <c r="Y21" i="2"/>
  <c r="Y10" i="2"/>
  <c r="Y13" i="2"/>
  <c r="Y22" i="2"/>
  <c r="AB4" i="12" l="1"/>
  <c r="AB10" i="12"/>
  <c r="AB13" i="12"/>
  <c r="AB7" i="12"/>
  <c r="AB7" i="16"/>
  <c r="AB10" i="15"/>
  <c r="AB10" i="2"/>
  <c r="AB7" i="13"/>
  <c r="AB28" i="13"/>
  <c r="AB16" i="2"/>
  <c r="AB4" i="2"/>
  <c r="AB22" i="2"/>
  <c r="AB13" i="2"/>
  <c r="AB10" i="16"/>
  <c r="AB4" i="15"/>
  <c r="AB22" i="13"/>
  <c r="AB13" i="13"/>
  <c r="AB19" i="13"/>
  <c r="AB10" i="13"/>
  <c r="AB25" i="2"/>
  <c r="AB19" i="2"/>
  <c r="AB7" i="2"/>
  <c r="D25" i="14"/>
  <c r="D13" i="14" l="1"/>
  <c r="C19" i="14"/>
  <c r="C20" i="14"/>
  <c r="C21" i="14"/>
  <c r="D19" i="14"/>
  <c r="B21" i="14"/>
  <c r="B20" i="14"/>
  <c r="C22" i="14" l="1"/>
  <c r="C23" i="14"/>
  <c r="C24" i="14"/>
  <c r="C31" i="14"/>
  <c r="C32" i="14"/>
  <c r="C33" i="14"/>
  <c r="C16" i="14"/>
  <c r="C17" i="14"/>
  <c r="C18" i="14"/>
  <c r="C34" i="14"/>
  <c r="C35" i="14"/>
  <c r="C36" i="14"/>
  <c r="D34" i="14"/>
  <c r="B36" i="14"/>
  <c r="B35" i="14"/>
  <c r="B34" i="14"/>
  <c r="D28" i="14"/>
  <c r="D16" i="14"/>
  <c r="B18" i="14"/>
  <c r="B17" i="14"/>
  <c r="B16" i="14"/>
  <c r="D31" i="14"/>
  <c r="B33" i="14"/>
  <c r="B32" i="14"/>
  <c r="B31" i="14"/>
  <c r="D22" i="14"/>
  <c r="B24" i="14"/>
  <c r="B23" i="14"/>
  <c r="B22" i="14"/>
  <c r="D7" i="15" l="1"/>
  <c r="D4" i="15" l="1"/>
  <c r="C4" i="15"/>
  <c r="C5" i="15"/>
  <c r="C6" i="15"/>
  <c r="B6" i="15"/>
  <c r="B5" i="15"/>
  <c r="B4" i="15"/>
  <c r="C10" i="15" l="1"/>
  <c r="C11" i="15"/>
  <c r="C12" i="15"/>
  <c r="C7" i="15"/>
  <c r="C8" i="15"/>
  <c r="C9" i="15"/>
  <c r="B9" i="15"/>
  <c r="B8" i="15"/>
  <c r="B7" i="15"/>
  <c r="D10" i="15"/>
  <c r="B12" i="15"/>
  <c r="B11" i="15"/>
  <c r="B10" i="15"/>
  <c r="C29" i="14"/>
  <c r="C30" i="14"/>
  <c r="B30" i="14"/>
  <c r="B29" i="14"/>
  <c r="C30" i="13" l="1"/>
  <c r="B30" i="13"/>
  <c r="C29" i="13"/>
  <c r="B29" i="13"/>
  <c r="D28" i="13"/>
  <c r="C28" i="13"/>
  <c r="B28" i="13"/>
  <c r="C27" i="13"/>
  <c r="B27" i="13"/>
  <c r="C26" i="13"/>
  <c r="B26" i="13"/>
  <c r="C25" i="13"/>
  <c r="B25" i="13"/>
  <c r="C24" i="13"/>
  <c r="B24" i="13"/>
  <c r="C23" i="13"/>
  <c r="B23" i="13"/>
  <c r="D22" i="13"/>
  <c r="C22" i="13"/>
  <c r="B22" i="13"/>
  <c r="C21" i="13"/>
  <c r="B21" i="13"/>
  <c r="C20" i="13"/>
  <c r="B20" i="13"/>
  <c r="C19" i="13"/>
  <c r="B19" i="13"/>
  <c r="C16" i="13"/>
  <c r="B16" i="13"/>
  <c r="C15" i="13"/>
  <c r="B15" i="13"/>
  <c r="C14" i="13"/>
  <c r="B14" i="13"/>
  <c r="D13" i="13"/>
  <c r="C13" i="13"/>
  <c r="B13" i="13"/>
  <c r="C9" i="13"/>
  <c r="B9" i="13"/>
  <c r="C8" i="13"/>
  <c r="B8" i="13"/>
  <c r="D7" i="13"/>
  <c r="C7" i="13"/>
  <c r="B7" i="13"/>
  <c r="C6" i="13"/>
  <c r="B6" i="13"/>
  <c r="C5" i="13"/>
  <c r="B5" i="13"/>
  <c r="C4" i="13"/>
  <c r="B4" i="13"/>
  <c r="C15" i="12"/>
  <c r="B15" i="12"/>
  <c r="C14" i="12"/>
  <c r="B14" i="12"/>
  <c r="D13" i="12"/>
  <c r="C13" i="12"/>
  <c r="B13" i="12"/>
  <c r="C12" i="12"/>
  <c r="B12" i="12"/>
  <c r="C11" i="12"/>
  <c r="B11" i="12"/>
  <c r="C10" i="12"/>
  <c r="B10" i="12"/>
  <c r="C9" i="12"/>
  <c r="B9" i="12"/>
  <c r="C8" i="12"/>
  <c r="B8" i="12"/>
  <c r="D7" i="12"/>
  <c r="C7" i="12"/>
  <c r="B7" i="12"/>
  <c r="C6" i="12"/>
  <c r="B6" i="12"/>
  <c r="C5" i="12"/>
  <c r="B5" i="12"/>
  <c r="D4" i="12"/>
  <c r="C4" i="12"/>
  <c r="B4" i="12"/>
  <c r="C27" i="2"/>
  <c r="B27" i="2"/>
  <c r="C26" i="2"/>
  <c r="B26" i="2"/>
  <c r="C25" i="2"/>
  <c r="B25" i="2"/>
  <c r="C24" i="2"/>
  <c r="B24" i="2"/>
  <c r="C23" i="2"/>
  <c r="B23" i="2"/>
  <c r="D22" i="2"/>
  <c r="C22" i="2"/>
  <c r="B22" i="2"/>
  <c r="C21" i="2"/>
  <c r="B21" i="2"/>
  <c r="C20" i="2"/>
  <c r="B20" i="2"/>
  <c r="C19" i="2"/>
  <c r="B19" i="2"/>
  <c r="C18" i="2"/>
  <c r="B18" i="2"/>
  <c r="C17" i="2"/>
  <c r="B17" i="2"/>
  <c r="D16" i="2"/>
  <c r="C16" i="2"/>
  <c r="B16" i="2"/>
  <c r="C15" i="2"/>
  <c r="B15" i="2"/>
  <c r="C14" i="2"/>
  <c r="B14" i="2"/>
  <c r="C13" i="2"/>
  <c r="B13" i="2"/>
  <c r="C12" i="2"/>
  <c r="B12" i="2"/>
  <c r="C11" i="2"/>
  <c r="B11" i="2"/>
  <c r="D10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D10" i="12" l="1"/>
  <c r="D10" i="13"/>
  <c r="D19" i="13"/>
  <c r="D4" i="13"/>
  <c r="D16" i="13"/>
  <c r="D25" i="13"/>
  <c r="D13" i="2"/>
  <c r="D25" i="2"/>
  <c r="D4" i="2"/>
  <c r="D7" i="2"/>
  <c r="D19" i="2"/>
  <c r="C28" i="14" l="1"/>
  <c r="B28" i="14"/>
  <c r="C12" i="13"/>
  <c r="B12" i="13"/>
  <c r="C11" i="13"/>
  <c r="B11" i="13"/>
  <c r="C10" i="13"/>
  <c r="B10" i="13"/>
  <c r="C12" i="16" l="1"/>
  <c r="B12" i="16"/>
  <c r="C11" i="16"/>
  <c r="B11" i="16"/>
  <c r="C10" i="16"/>
  <c r="B10" i="16"/>
  <c r="C9" i="16"/>
  <c r="B9" i="16"/>
  <c r="C8" i="16"/>
  <c r="B8" i="16"/>
  <c r="C7" i="16"/>
  <c r="B7" i="16"/>
  <c r="C6" i="16"/>
  <c r="B6" i="16"/>
  <c r="C5" i="16"/>
  <c r="B5" i="16"/>
  <c r="C4" i="16"/>
  <c r="B4" i="16"/>
  <c r="C27" i="14"/>
  <c r="B27" i="14"/>
  <c r="C26" i="14"/>
  <c r="B26" i="14"/>
  <c r="C25" i="14"/>
  <c r="B25" i="14"/>
  <c r="B19" i="14"/>
  <c r="C15" i="14"/>
  <c r="B15" i="14"/>
  <c r="C14" i="14"/>
  <c r="B14" i="14"/>
  <c r="C13" i="14"/>
  <c r="B13" i="14"/>
  <c r="C18" i="13"/>
  <c r="B18" i="13"/>
  <c r="C17" i="13"/>
  <c r="B17" i="13"/>
  <c r="D4" i="16" l="1"/>
  <c r="D10" i="16"/>
  <c r="D7" i="16"/>
  <c r="C12" i="14" l="1"/>
  <c r="B12" i="14"/>
  <c r="C11" i="14"/>
  <c r="B11" i="14"/>
  <c r="C10" i="14"/>
  <c r="B10" i="14"/>
  <c r="C9" i="14"/>
  <c r="B9" i="14"/>
  <c r="C8" i="14"/>
  <c r="B8" i="14"/>
  <c r="C7" i="14"/>
  <c r="B7" i="14"/>
  <c r="C4" i="14" l="1"/>
  <c r="B5" i="14"/>
  <c r="B6" i="14"/>
  <c r="B4" i="14"/>
  <c r="C5" i="14"/>
  <c r="C6" i="14"/>
  <c r="D10" i="14"/>
  <c r="D7" i="14"/>
  <c r="D4" i="14"/>
</calcChain>
</file>

<file path=xl/sharedStrings.xml><?xml version="1.0" encoding="utf-8"?>
<sst xmlns="http://schemas.openxmlformats.org/spreadsheetml/2006/main" count="219" uniqueCount="40">
  <si>
    <t>POŘ. ČÍSLO</t>
  </si>
  <si>
    <t>HLÍDKA</t>
  </si>
  <si>
    <t>ODDÍL</t>
  </si>
  <si>
    <t>CÍLOVÝ ČAS</t>
  </si>
  <si>
    <t>ČAS NA TRATI</t>
  </si>
  <si>
    <t>TRESTNÉ MINUTY</t>
  </si>
  <si>
    <t>CELKEM</t>
  </si>
  <si>
    <t>ZDRŽENÍ</t>
  </si>
  <si>
    <t>VÝSLEDNÝ ČAS</t>
  </si>
  <si>
    <t>UMÍSTĚNÍ SKUPINY</t>
  </si>
  <si>
    <t>VÝSLEDNÝ ČAS SKUPINY</t>
  </si>
  <si>
    <t>START. ČAS</t>
  </si>
  <si>
    <t>START PRVNÍHO</t>
  </si>
  <si>
    <t>O</t>
  </si>
  <si>
    <t>L</t>
  </si>
  <si>
    <t>U</t>
  </si>
  <si>
    <t>M</t>
  </si>
  <si>
    <t>P</t>
  </si>
  <si>
    <t>V</t>
  </si>
  <si>
    <t>PD</t>
  </si>
  <si>
    <t>TT</t>
  </si>
  <si>
    <t>D</t>
  </si>
  <si>
    <t>KPČ</t>
  </si>
  <si>
    <t>TRESTNÉ MINUTY CELKEM</t>
  </si>
  <si>
    <t>UMÍSTĚNÍ ZE VŠECH</t>
  </si>
  <si>
    <t>1 TRESTNÝ</t>
  </si>
  <si>
    <t>2 TRESTNÉ</t>
  </si>
  <si>
    <t>SKUTEČNÁ VZDÁLENOST</t>
  </si>
  <si>
    <t>-</t>
  </si>
  <si>
    <t>POD</t>
  </si>
  <si>
    <t>0 TRESTNÝCH</t>
  </si>
  <si>
    <t>NAD</t>
  </si>
  <si>
    <t>PŘÍJMENÍ, JMÉNO</t>
  </si>
  <si>
    <t>A</t>
  </si>
  <si>
    <t>ROK</t>
  </si>
  <si>
    <t>MUŽI + ŽENY + NAD 15 LET</t>
  </si>
  <si>
    <t>MUŽI + ŽENY + NAD 15 LET ZELENÝ PRUH</t>
  </si>
  <si>
    <t>ŽÁKYNĚ + ŽÁCI + DO 14 LET</t>
  </si>
  <si>
    <t>ŽÁKYNĚ + ŽÁCI + DO 14 LET ZELENÝ PRUH</t>
  </si>
  <si>
    <t>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</si>
</sst>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6" tint="-0.249977111117893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6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1" fontId="9" fillId="0" borderId="0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164" fontId="8" fillId="0" borderId="4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12" fillId="0" borderId="0" xfId="0" applyFont="1" applyFill="1" applyBorder="1"/>
    <xf numFmtId="165" fontId="0" fillId="0" borderId="0" xfId="0" applyNumberFormat="1"/>
    <xf numFmtId="165" fontId="13" fillId="0" borderId="0" xfId="0" applyNumberFormat="1" applyFont="1" applyAlignment="1">
      <alignment horizontal="right"/>
    </xf>
    <xf numFmtId="21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6" fillId="0" borderId="0" xfId="0" applyFont="1" applyFill="1" applyBorder="1"/>
    <xf numFmtId="164" fontId="0" fillId="0" borderId="0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horizontal="left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165" fontId="17" fillId="0" borderId="0" xfId="0" applyNumberFormat="1" applyFont="1" applyAlignment="1">
      <alignment horizontal="center" vertical="center" wrapText="1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>
      <alignment horizontal="center"/>
    </xf>
    <xf numFmtId="21" fontId="9" fillId="0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/>
    <xf numFmtId="0" fontId="7" fillId="0" borderId="0" xfId="0" applyFont="1" applyFill="1" applyBorder="1" applyAlignment="1" applyProtection="1">
      <protection locked="0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1" fontId="9" fillId="0" borderId="4" xfId="0" applyNumberFormat="1" applyFont="1" applyFill="1" applyBorder="1" applyAlignment="1" applyProtection="1">
      <alignment horizontal="center"/>
      <protection locked="0"/>
    </xf>
    <xf numFmtId="1" fontId="9" fillId="0" borderId="5" xfId="0" applyNumberFormat="1" applyFont="1" applyFill="1" applyBorder="1" applyAlignment="1" applyProtection="1">
      <alignment horizontal="center"/>
      <protection locked="0"/>
    </xf>
    <xf numFmtId="2" fontId="13" fillId="0" borderId="0" xfId="0" applyNumberFormat="1" applyFont="1" applyAlignment="1">
      <alignment horizontal="left"/>
    </xf>
    <xf numFmtId="2" fontId="13" fillId="0" borderId="0" xfId="0" applyNumberFormat="1" applyFont="1"/>
    <xf numFmtId="2" fontId="15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right"/>
    </xf>
    <xf numFmtId="165" fontId="0" fillId="2" borderId="0" xfId="0" applyNumberFormat="1" applyFill="1"/>
    <xf numFmtId="2" fontId="0" fillId="2" borderId="8" xfId="0" applyNumberForma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12" fillId="0" borderId="16" xfId="0" applyFont="1" applyFill="1" applyBorder="1"/>
    <xf numFmtId="0" fontId="12" fillId="0" borderId="16" xfId="0" applyFont="1" applyFill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/>
    </xf>
    <xf numFmtId="164" fontId="9" fillId="0" borderId="16" xfId="0" applyNumberFormat="1" applyFont="1" applyFill="1" applyBorder="1" applyAlignment="1" applyProtection="1">
      <alignment horizontal="center"/>
      <protection locked="0"/>
    </xf>
    <xf numFmtId="164" fontId="6" fillId="0" borderId="16" xfId="0" applyNumberFormat="1" applyFont="1" applyFill="1" applyBorder="1" applyAlignment="1">
      <alignment horizontal="center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Fill="1" applyBorder="1" applyAlignment="1">
      <alignment horizontal="center"/>
    </xf>
    <xf numFmtId="21" fontId="8" fillId="0" borderId="16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 applyProtection="1">
      <alignment horizontal="center"/>
      <protection locked="0"/>
    </xf>
    <xf numFmtId="0" fontId="6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/>
    </xf>
    <xf numFmtId="0" fontId="12" fillId="0" borderId="24" xfId="0" applyFont="1" applyFill="1" applyBorder="1"/>
    <xf numFmtId="0" fontId="12" fillId="0" borderId="26" xfId="0" applyFont="1" applyFill="1" applyBorder="1"/>
    <xf numFmtId="0" fontId="12" fillId="0" borderId="25" xfId="0" applyFont="1" applyFill="1" applyBorder="1"/>
    <xf numFmtId="164" fontId="9" fillId="0" borderId="24" xfId="0" applyNumberFormat="1" applyFont="1" applyFill="1" applyBorder="1" applyAlignment="1" applyProtection="1">
      <alignment horizontal="center"/>
      <protection locked="0"/>
    </xf>
    <xf numFmtId="164" fontId="9" fillId="0" borderId="25" xfId="0" applyNumberFormat="1" applyFont="1" applyFill="1" applyBorder="1" applyAlignment="1" applyProtection="1">
      <alignment horizontal="center"/>
      <protection locked="0"/>
    </xf>
    <xf numFmtId="1" fontId="9" fillId="0" borderId="29" xfId="0" applyNumberFormat="1" applyFont="1" applyFill="1" applyBorder="1" applyAlignment="1" applyProtection="1">
      <alignment horizontal="center"/>
      <protection locked="0"/>
    </xf>
    <xf numFmtId="1" fontId="4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" fontId="9" fillId="0" borderId="28" xfId="0" applyNumberFormat="1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21" fontId="9" fillId="0" borderId="24" xfId="0" applyNumberFormat="1" applyFont="1" applyFill="1" applyBorder="1" applyAlignment="1" applyProtection="1">
      <alignment horizontal="center"/>
      <protection locked="0"/>
    </xf>
    <xf numFmtId="1" fontId="6" fillId="0" borderId="24" xfId="0" applyNumberFormat="1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0" fontId="12" fillId="0" borderId="23" xfId="0" applyFont="1" applyFill="1" applyBorder="1"/>
    <xf numFmtId="164" fontId="8" fillId="0" borderId="32" xfId="0" applyNumberFormat="1" applyFont="1" applyFill="1" applyBorder="1" applyAlignment="1" applyProtection="1">
      <alignment horizontal="center"/>
      <protection locked="0"/>
    </xf>
    <xf numFmtId="164" fontId="9" fillId="0" borderId="23" xfId="0" applyNumberFormat="1" applyFont="1" applyFill="1" applyBorder="1" applyAlignment="1" applyProtection="1">
      <alignment horizontal="center"/>
      <protection locked="0"/>
    </xf>
    <xf numFmtId="164" fontId="6" fillId="0" borderId="10" xfId="0" applyNumberFormat="1" applyFont="1" applyFill="1" applyBorder="1" applyAlignment="1">
      <alignment horizontal="center"/>
    </xf>
    <xf numFmtId="1" fontId="9" fillId="0" borderId="33" xfId="0" applyNumberFormat="1" applyFont="1" applyFill="1" applyBorder="1" applyAlignment="1" applyProtection="1">
      <alignment horizontal="center"/>
      <protection locked="0"/>
    </xf>
    <xf numFmtId="1" fontId="9" fillId="0" borderId="34" xfId="0" applyNumberFormat="1" applyFont="1" applyFill="1" applyBorder="1" applyAlignment="1" applyProtection="1">
      <alignment horizontal="center"/>
      <protection locked="0"/>
    </xf>
    <xf numFmtId="1" fontId="9" fillId="0" borderId="10" xfId="0" applyNumberFormat="1" applyFont="1" applyFill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>
      <alignment horizontal="center"/>
    </xf>
    <xf numFmtId="21" fontId="8" fillId="0" borderId="10" xfId="0" applyNumberFormat="1" applyFont="1" applyFill="1" applyBorder="1" applyAlignment="1">
      <alignment horizontal="center" vertical="center"/>
    </xf>
    <xf numFmtId="21" fontId="9" fillId="0" borderId="23" xfId="0" applyNumberFormat="1" applyFont="1" applyFill="1" applyBorder="1" applyAlignment="1" applyProtection="1">
      <alignment horizontal="center"/>
      <protection locked="0"/>
    </xf>
    <xf numFmtId="164" fontId="5" fillId="0" borderId="10" xfId="0" applyNumberFormat="1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0" fontId="12" fillId="0" borderId="10" xfId="0" applyFont="1" applyFill="1" applyBorder="1"/>
    <xf numFmtId="1" fontId="9" fillId="0" borderId="18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164" fontId="9" fillId="0" borderId="10" xfId="0" applyNumberFormat="1" applyFont="1" applyFill="1" applyBorder="1" applyAlignment="1" applyProtection="1">
      <alignment horizontal="center"/>
      <protection locked="0"/>
    </xf>
    <xf numFmtId="1" fontId="9" fillId="0" borderId="31" xfId="0" applyNumberFormat="1" applyFont="1" applyFill="1" applyBorder="1" applyAlignment="1" applyProtection="1">
      <alignment horizontal="center"/>
      <protection locked="0"/>
    </xf>
    <xf numFmtId="1" fontId="4" fillId="0" borderId="10" xfId="0" applyNumberFormat="1" applyFont="1" applyFill="1" applyBorder="1" applyAlignment="1">
      <alignment horizontal="center"/>
    </xf>
    <xf numFmtId="21" fontId="8" fillId="0" borderId="24" xfId="0" applyNumberFormat="1" applyFont="1" applyFill="1" applyBorder="1" applyAlignment="1">
      <alignment horizontal="center" vertical="center"/>
    </xf>
    <xf numFmtId="21" fontId="8" fillId="0" borderId="25" xfId="0" applyNumberFormat="1" applyFont="1" applyFill="1" applyBorder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/>
    </xf>
    <xf numFmtId="164" fontId="6" fillId="0" borderId="25" xfId="0" applyNumberFormat="1" applyFont="1" applyFill="1" applyBorder="1" applyAlignment="1">
      <alignment horizontal="center"/>
    </xf>
    <xf numFmtId="164" fontId="8" fillId="0" borderId="24" xfId="0" applyNumberFormat="1" applyFont="1" applyFill="1" applyBorder="1" applyAlignment="1">
      <alignment horizontal="center"/>
    </xf>
    <xf numFmtId="164" fontId="8" fillId="0" borderId="25" xfId="0" applyNumberFormat="1" applyFont="1" applyFill="1" applyBorder="1" applyAlignment="1">
      <alignment horizontal="center"/>
    </xf>
    <xf numFmtId="164" fontId="8" fillId="0" borderId="24" xfId="0" applyNumberFormat="1" applyFont="1" applyFill="1" applyBorder="1" applyAlignment="1" applyProtection="1">
      <alignment horizontal="center"/>
      <protection locked="0"/>
    </xf>
    <xf numFmtId="164" fontId="8" fillId="0" borderId="23" xfId="0" applyNumberFormat="1" applyFont="1" applyFill="1" applyBorder="1" applyAlignment="1" applyProtection="1">
      <alignment horizontal="center"/>
      <protection locked="0"/>
    </xf>
    <xf numFmtId="164" fontId="6" fillId="0" borderId="23" xfId="0" applyNumberFormat="1" applyFont="1" applyFill="1" applyBorder="1" applyAlignment="1">
      <alignment horizontal="center"/>
    </xf>
    <xf numFmtId="21" fontId="8" fillId="0" borderId="23" xfId="0" applyNumberFormat="1" applyFont="1" applyFill="1" applyBorder="1" applyAlignment="1">
      <alignment horizontal="center" vertical="center"/>
    </xf>
    <xf numFmtId="0" fontId="12" fillId="0" borderId="35" xfId="0" applyFont="1" applyFill="1" applyBorder="1"/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/>
    <xf numFmtId="0" fontId="12" fillId="0" borderId="38" xfId="0" applyFont="1" applyFill="1" applyBorder="1" applyAlignment="1">
      <alignment horizontal="center" vertical="center"/>
    </xf>
    <xf numFmtId="164" fontId="8" fillId="0" borderId="39" xfId="0" applyNumberFormat="1" applyFont="1" applyFill="1" applyBorder="1" applyAlignment="1" applyProtection="1">
      <alignment horizontal="center"/>
      <protection locked="0"/>
    </xf>
    <xf numFmtId="164" fontId="9" fillId="0" borderId="35" xfId="0" applyNumberFormat="1" applyFont="1" applyFill="1" applyBorder="1" applyAlignment="1" applyProtection="1">
      <alignment horizontal="center"/>
      <protection locked="0"/>
    </xf>
    <xf numFmtId="164" fontId="6" fillId="0" borderId="40" xfId="0" applyNumberFormat="1" applyFont="1" applyFill="1" applyBorder="1" applyAlignment="1">
      <alignment horizontal="center"/>
    </xf>
    <xf numFmtId="1" fontId="9" fillId="0" borderId="41" xfId="0" applyNumberFormat="1" applyFont="1" applyFill="1" applyBorder="1" applyAlignment="1" applyProtection="1">
      <alignment horizontal="center"/>
      <protection locked="0"/>
    </xf>
    <xf numFmtId="1" fontId="9" fillId="0" borderId="40" xfId="0" applyNumberFormat="1" applyFont="1" applyFill="1" applyBorder="1" applyAlignment="1" applyProtection="1">
      <alignment horizontal="center"/>
      <protection locked="0" hidden="1"/>
    </xf>
    <xf numFmtId="1" fontId="9" fillId="0" borderId="42" xfId="0" applyNumberFormat="1" applyFont="1" applyFill="1" applyBorder="1" applyAlignment="1" applyProtection="1">
      <alignment horizontal="center"/>
      <protection locked="0"/>
    </xf>
    <xf numFmtId="1" fontId="9" fillId="0" borderId="40" xfId="0" applyNumberFormat="1" applyFont="1" applyFill="1" applyBorder="1" applyAlignment="1" applyProtection="1">
      <alignment horizontal="center"/>
      <protection locked="0"/>
    </xf>
    <xf numFmtId="1" fontId="4" fillId="0" borderId="36" xfId="0" applyNumberFormat="1" applyFont="1" applyFill="1" applyBorder="1" applyAlignment="1">
      <alignment horizontal="center"/>
    </xf>
    <xf numFmtId="21" fontId="8" fillId="0" borderId="40" xfId="0" applyNumberFormat="1" applyFont="1" applyFill="1" applyBorder="1" applyAlignment="1">
      <alignment horizontal="center" vertical="center"/>
    </xf>
    <xf numFmtId="21" fontId="9" fillId="0" borderId="35" xfId="0" applyNumberFormat="1" applyFont="1" applyFill="1" applyBorder="1" applyAlignment="1" applyProtection="1">
      <alignment horizontal="center"/>
      <protection locked="0"/>
    </xf>
    <xf numFmtId="164" fontId="5" fillId="0" borderId="40" xfId="0" applyNumberFormat="1" applyFont="1" applyFill="1" applyBorder="1" applyAlignment="1">
      <alignment horizontal="center"/>
    </xf>
    <xf numFmtId="164" fontId="8" fillId="0" borderId="43" xfId="0" applyNumberFormat="1" applyFont="1" applyFill="1" applyBorder="1" applyAlignment="1">
      <alignment horizontal="center"/>
    </xf>
    <xf numFmtId="164" fontId="9" fillId="0" borderId="37" xfId="0" applyNumberFormat="1" applyFont="1" applyFill="1" applyBorder="1" applyAlignment="1" applyProtection="1">
      <alignment horizontal="center"/>
      <protection locked="0"/>
    </xf>
    <xf numFmtId="164" fontId="6" fillId="0" borderId="44" xfId="0" applyNumberFormat="1" applyFont="1" applyFill="1" applyBorder="1" applyAlignment="1">
      <alignment horizontal="center"/>
    </xf>
    <xf numFmtId="1" fontId="9" fillId="0" borderId="45" xfId="0" applyNumberFormat="1" applyFont="1" applyFill="1" applyBorder="1" applyAlignment="1" applyProtection="1">
      <alignment horizontal="center"/>
      <protection locked="0"/>
    </xf>
    <xf numFmtId="1" fontId="9" fillId="0" borderId="44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0" fontId="4" fillId="0" borderId="38" xfId="0" applyFont="1" applyFill="1" applyBorder="1" applyAlignment="1">
      <alignment horizontal="center"/>
    </xf>
    <xf numFmtId="21" fontId="8" fillId="0" borderId="44" xfId="0" applyNumberFormat="1" applyFont="1" applyFill="1" applyBorder="1" applyAlignment="1">
      <alignment horizontal="center" vertical="center"/>
    </xf>
    <xf numFmtId="164" fontId="5" fillId="0" borderId="44" xfId="0" applyNumberFormat="1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 vertical="center"/>
    </xf>
    <xf numFmtId="1" fontId="6" fillId="0" borderId="35" xfId="0" applyNumberFormat="1" applyFont="1" applyFill="1" applyBorder="1" applyAlignment="1">
      <alignment horizontal="center"/>
    </xf>
    <xf numFmtId="1" fontId="6" fillId="0" borderId="46" xfId="0" applyNumberFormat="1" applyFont="1" applyFill="1" applyBorder="1" applyAlignment="1">
      <alignment horizontal="center"/>
    </xf>
    <xf numFmtId="1" fontId="6" fillId="0" borderId="37" xfId="0" applyNumberFormat="1" applyFont="1" applyFill="1" applyBorder="1" applyAlignment="1">
      <alignment horizontal="center"/>
    </xf>
    <xf numFmtId="164" fontId="8" fillId="0" borderId="47" xfId="0" applyNumberFormat="1" applyFont="1" applyFill="1" applyBorder="1" applyAlignment="1">
      <alignment horizontal="center"/>
    </xf>
    <xf numFmtId="0" fontId="12" fillId="0" borderId="36" xfId="0" applyFont="1" applyFill="1" applyBorder="1"/>
    <xf numFmtId="0" fontId="12" fillId="0" borderId="38" xfId="0" applyFont="1" applyFill="1" applyBorder="1"/>
    <xf numFmtId="0" fontId="12" fillId="0" borderId="48" xfId="0" applyFont="1" applyFill="1" applyBorder="1"/>
    <xf numFmtId="0" fontId="12" fillId="0" borderId="49" xfId="0" applyFont="1" applyFill="1" applyBorder="1"/>
    <xf numFmtId="164" fontId="9" fillId="0" borderId="44" xfId="0" applyNumberFormat="1" applyFont="1" applyFill="1" applyBorder="1" applyAlignment="1" applyProtection="1">
      <alignment horizontal="center"/>
      <protection locked="0"/>
    </xf>
    <xf numFmtId="164" fontId="6" fillId="0" borderId="37" xfId="0" applyNumberFormat="1" applyFont="1" applyFill="1" applyBorder="1" applyAlignment="1">
      <alignment horizontal="center"/>
    </xf>
    <xf numFmtId="1" fontId="9" fillId="0" borderId="50" xfId="0" applyNumberFormat="1" applyFont="1" applyFill="1" applyBorder="1" applyAlignment="1" applyProtection="1">
      <alignment horizontal="center"/>
      <protection locked="0"/>
    </xf>
    <xf numFmtId="164" fontId="8" fillId="0" borderId="35" xfId="0" applyNumberFormat="1" applyFont="1" applyFill="1" applyBorder="1" applyAlignment="1" applyProtection="1">
      <alignment horizontal="center"/>
      <protection locked="0"/>
    </xf>
    <xf numFmtId="164" fontId="9" fillId="0" borderId="40" xfId="0" applyNumberFormat="1" applyFont="1" applyFill="1" applyBorder="1" applyAlignment="1" applyProtection="1">
      <alignment horizontal="center"/>
      <protection locked="0"/>
    </xf>
    <xf numFmtId="164" fontId="6" fillId="0" borderId="35" xfId="0" applyNumberFormat="1" applyFont="1" applyFill="1" applyBorder="1" applyAlignment="1">
      <alignment horizontal="center"/>
    </xf>
    <xf numFmtId="1" fontId="9" fillId="0" borderId="51" xfId="0" applyNumberFormat="1" applyFont="1" applyFill="1" applyBorder="1" applyAlignment="1" applyProtection="1">
      <alignment horizontal="center"/>
      <protection locked="0"/>
    </xf>
    <xf numFmtId="1" fontId="4" fillId="0" borderId="40" xfId="0" applyNumberFormat="1" applyFont="1" applyFill="1" applyBorder="1" applyAlignment="1">
      <alignment horizontal="center"/>
    </xf>
    <xf numFmtId="164" fontId="8" fillId="0" borderId="37" xfId="0" applyNumberFormat="1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1" fontId="19" fillId="0" borderId="51" xfId="0" applyNumberFormat="1" applyFont="1" applyFill="1" applyBorder="1" applyAlignment="1" applyProtection="1">
      <alignment horizontal="center"/>
      <protection locked="0"/>
    </xf>
    <xf numFmtId="1" fontId="9" fillId="0" borderId="39" xfId="0" applyNumberFormat="1" applyFont="1" applyFill="1" applyBorder="1" applyAlignment="1" applyProtection="1">
      <alignment horizontal="center"/>
      <protection locked="0"/>
    </xf>
    <xf numFmtId="1" fontId="9" fillId="0" borderId="43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Protection="1">
      <protection locked="0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Protection="1">
      <protection locked="0"/>
    </xf>
    <xf numFmtId="46" fontId="4" fillId="0" borderId="10" xfId="0" applyNumberFormat="1" applyFont="1" applyFill="1" applyBorder="1" applyAlignment="1">
      <alignment horizontal="center" vertical="center"/>
    </xf>
    <xf numFmtId="46" fontId="4" fillId="0" borderId="0" xfId="0" applyNumberFormat="1" applyFont="1" applyFill="1" applyBorder="1" applyAlignment="1">
      <alignment horizontal="center" vertical="center"/>
    </xf>
    <xf numFmtId="46" fontId="4" fillId="0" borderId="16" xfId="0" applyNumberFormat="1" applyFont="1" applyFill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4" fillId="0" borderId="0" xfId="0" applyFont="1" applyFill="1" applyBorder="1"/>
    <xf numFmtId="0" fontId="4" fillId="0" borderId="16" xfId="0" applyFont="1" applyFill="1" applyBorder="1"/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/>
    </xf>
    <xf numFmtId="0" fontId="12" fillId="0" borderId="31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er1\AppData\Local\Microsoft\Windows\Temporary%20Internet%20Files\Content.Outlook\XFMWRY1N\ZDR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- 32"/>
      <sheetName val="Žákyně - 8"/>
      <sheetName val="Žáci - 4"/>
      <sheetName val="Ženy - 9"/>
      <sheetName val="Muži - 11"/>
      <sheetName val="All LUP - 7"/>
      <sheetName val="Do 14 let - 4"/>
      <sheetName val="Nad 15 let - 3"/>
      <sheetName val="List1"/>
    </sheetNames>
    <sheetDataSet>
      <sheetData sheetId="0"/>
      <sheetData sheetId="1">
        <row r="2">
          <cell r="A2">
            <v>5</v>
          </cell>
          <cell r="B2" t="str">
            <v>Tereza Polachová</v>
          </cell>
          <cell r="C2">
            <v>2000</v>
          </cell>
          <cell r="D2" t="str">
            <v>TOM 1310 Divočáci Frýdlant n.O.</v>
          </cell>
        </row>
        <row r="3">
          <cell r="B3" t="str">
            <v>Veronika Magnusková</v>
          </cell>
          <cell r="C3">
            <v>2000</v>
          </cell>
        </row>
        <row r="4">
          <cell r="B4" t="str">
            <v>Lenka Žižková</v>
          </cell>
          <cell r="C4">
            <v>2005</v>
          </cell>
        </row>
        <row r="5">
          <cell r="A5">
            <v>7</v>
          </cell>
          <cell r="B5" t="str">
            <v>Kateřina Popová</v>
          </cell>
          <cell r="C5">
            <v>2002</v>
          </cell>
          <cell r="D5" t="str">
            <v>TOM-KČT Kralupy n.Vlt.</v>
          </cell>
        </row>
        <row r="6">
          <cell r="B6" t="str">
            <v>Klára Buncová</v>
          </cell>
          <cell r="C6">
            <v>2003</v>
          </cell>
        </row>
        <row r="7">
          <cell r="B7" t="str">
            <v>Eliška Došková</v>
          </cell>
          <cell r="C7">
            <v>2001</v>
          </cell>
        </row>
        <row r="8">
          <cell r="A8">
            <v>8</v>
          </cell>
          <cell r="B8" t="str">
            <v>Lenka Výmolová</v>
          </cell>
          <cell r="C8">
            <v>2000</v>
          </cell>
          <cell r="D8" t="str">
            <v>Žlutý kvítek Palkovice</v>
          </cell>
        </row>
        <row r="9">
          <cell r="B9" t="str">
            <v>Kateřina Žváková</v>
          </cell>
          <cell r="C9">
            <v>2002</v>
          </cell>
        </row>
        <row r="10">
          <cell r="B10" t="str">
            <v>Anežka Sochová</v>
          </cell>
          <cell r="C10">
            <v>2001</v>
          </cell>
        </row>
        <row r="11">
          <cell r="A11">
            <v>9</v>
          </cell>
          <cell r="B11" t="str">
            <v>Aneta Krhovjáková</v>
          </cell>
          <cell r="C11">
            <v>2000</v>
          </cell>
          <cell r="D11" t="str">
            <v>TOM Orlová</v>
          </cell>
        </row>
        <row r="12">
          <cell r="B12" t="str">
            <v>Dominika Hoťková</v>
          </cell>
          <cell r="C12">
            <v>2002</v>
          </cell>
        </row>
        <row r="13">
          <cell r="B13" t="str">
            <v>Hana Gabzdylová</v>
          </cell>
          <cell r="C13">
            <v>2002</v>
          </cell>
        </row>
        <row r="14">
          <cell r="A14">
            <v>10</v>
          </cell>
          <cell r="B14" t="str">
            <v>Anna Výmolová</v>
          </cell>
          <cell r="C14">
            <v>2001</v>
          </cell>
          <cell r="D14" t="str">
            <v>Žlutý kvítek Palkovice</v>
          </cell>
        </row>
        <row r="15">
          <cell r="B15" t="str">
            <v>Klára Kasperčíková</v>
          </cell>
          <cell r="C15">
            <v>2001</v>
          </cell>
        </row>
        <row r="16">
          <cell r="B16" t="str">
            <v>Hana Polášková</v>
          </cell>
          <cell r="C16">
            <v>2002</v>
          </cell>
        </row>
        <row r="17">
          <cell r="A17">
            <v>11</v>
          </cell>
          <cell r="B17" t="str">
            <v>Beáta Buczková</v>
          </cell>
          <cell r="C17">
            <v>2003</v>
          </cell>
          <cell r="D17" t="str">
            <v>TOM Tuláci F-M</v>
          </cell>
        </row>
        <row r="18">
          <cell r="B18" t="str">
            <v>Tereza Santariusová</v>
          </cell>
          <cell r="C18">
            <v>2003</v>
          </cell>
        </row>
        <row r="19">
          <cell r="B19" t="str">
            <v>Terezie Hraško</v>
          </cell>
          <cell r="C19">
            <v>2002</v>
          </cell>
        </row>
        <row r="20">
          <cell r="A20">
            <v>12</v>
          </cell>
          <cell r="B20" t="str">
            <v>Helena Pavlů</v>
          </cell>
          <cell r="C20">
            <v>2001</v>
          </cell>
          <cell r="D20" t="str">
            <v>TOM-KČT Kralupy n.Vlt.</v>
          </cell>
        </row>
        <row r="21">
          <cell r="B21" t="str">
            <v>Hana Pavlů</v>
          </cell>
          <cell r="C21">
            <v>2003</v>
          </cell>
        </row>
        <row r="22">
          <cell r="B22" t="str">
            <v>Kateřina Plicková</v>
          </cell>
          <cell r="C22">
            <v>2001</v>
          </cell>
        </row>
        <row r="23">
          <cell r="A23">
            <v>13</v>
          </cell>
          <cell r="B23" t="str">
            <v>Blanca Česnek Lomas</v>
          </cell>
          <cell r="C23">
            <v>2001</v>
          </cell>
          <cell r="D23" t="str">
            <v>TOM-KČT Kralupy n.Vlt.</v>
          </cell>
        </row>
        <row r="24">
          <cell r="B24" t="str">
            <v>Adéla Buncová</v>
          </cell>
          <cell r="C24">
            <v>2006</v>
          </cell>
        </row>
        <row r="25">
          <cell r="B25" t="str">
            <v>Eliška Kozelková</v>
          </cell>
          <cell r="C25">
            <v>2003</v>
          </cell>
        </row>
      </sheetData>
      <sheetData sheetId="2">
        <row r="2">
          <cell r="A2">
            <v>1</v>
          </cell>
          <cell r="B2" t="str">
            <v>Ondřej Šnajder</v>
          </cell>
          <cell r="C2">
            <v>2002</v>
          </cell>
          <cell r="D2" t="str">
            <v>Žlutý kvítek Palkovice</v>
          </cell>
        </row>
        <row r="3">
          <cell r="B3" t="str">
            <v>Michal Vladimír Bužek</v>
          </cell>
          <cell r="C3">
            <v>2002</v>
          </cell>
        </row>
        <row r="4">
          <cell r="B4" t="str">
            <v>Vít Jakub Pavlas</v>
          </cell>
          <cell r="C4">
            <v>2003</v>
          </cell>
        </row>
        <row r="5">
          <cell r="A5">
            <v>3</v>
          </cell>
          <cell r="B5" t="str">
            <v>Ondřej Březina</v>
          </cell>
          <cell r="C5">
            <v>2001</v>
          </cell>
          <cell r="D5" t="str">
            <v>TOM 1310 Divočáci Frýdlant n.O.</v>
          </cell>
        </row>
        <row r="6">
          <cell r="B6" t="str">
            <v>Ondřej Václavínek</v>
          </cell>
          <cell r="C6">
            <v>2002</v>
          </cell>
        </row>
        <row r="7">
          <cell r="B7" t="str">
            <v>Daniel Prachař</v>
          </cell>
          <cell r="C7">
            <v>2002</v>
          </cell>
        </row>
        <row r="8">
          <cell r="A8">
            <v>4</v>
          </cell>
          <cell r="B8" t="str">
            <v>Eduard Česnek Lomas</v>
          </cell>
          <cell r="C8">
            <v>2003</v>
          </cell>
          <cell r="D8" t="str">
            <v>TOM-KČT Kralupy n.Vlt.</v>
          </cell>
        </row>
        <row r="9">
          <cell r="B9" t="str">
            <v>Petr Plicka</v>
          </cell>
          <cell r="C9">
            <v>2003</v>
          </cell>
        </row>
        <row r="10">
          <cell r="B10" t="str">
            <v>Vojtěch Kozelka</v>
          </cell>
          <cell r="C10">
            <v>2003</v>
          </cell>
        </row>
        <row r="11">
          <cell r="A11">
            <v>22</v>
          </cell>
          <cell r="B11" t="str">
            <v>Tomáš Gilg</v>
          </cell>
          <cell r="C11">
            <v>2002</v>
          </cell>
          <cell r="D11" t="str">
            <v>TOM Nezmaři Bílovec</v>
          </cell>
        </row>
        <row r="12">
          <cell r="B12" t="str">
            <v>Filip Zajíček</v>
          </cell>
          <cell r="C12">
            <v>2000</v>
          </cell>
        </row>
        <row r="13">
          <cell r="B13" t="str">
            <v>Radovan Fešar</v>
          </cell>
          <cell r="C13">
            <v>2000</v>
          </cell>
        </row>
      </sheetData>
      <sheetData sheetId="3">
        <row r="2">
          <cell r="A2">
            <v>34</v>
          </cell>
          <cell r="B2" t="str">
            <v>Monika Sukačová</v>
          </cell>
          <cell r="C2">
            <v>1999</v>
          </cell>
          <cell r="D2" t="str">
            <v>Žlutý kvítek Palkovice</v>
          </cell>
        </row>
        <row r="3">
          <cell r="B3" t="str">
            <v>Lucie Juřenová</v>
          </cell>
          <cell r="C3">
            <v>1998</v>
          </cell>
        </row>
        <row r="4">
          <cell r="B4" t="str">
            <v>Michaela Žváková</v>
          </cell>
          <cell r="C4">
            <v>1998</v>
          </cell>
        </row>
        <row r="5">
          <cell r="A5">
            <v>35</v>
          </cell>
          <cell r="B5" t="str">
            <v>Daniela Šimůnková</v>
          </cell>
          <cell r="C5">
            <v>1999</v>
          </cell>
          <cell r="D5" t="str">
            <v>TOM-KČT Kralupy n.Vlt.</v>
          </cell>
        </row>
        <row r="6">
          <cell r="B6" t="str">
            <v>Andrea Lhotská</v>
          </cell>
          <cell r="C6">
            <v>1999</v>
          </cell>
        </row>
        <row r="7">
          <cell r="B7" t="str">
            <v>Lucie Pázlerová</v>
          </cell>
          <cell r="C7">
            <v>1988</v>
          </cell>
        </row>
        <row r="8">
          <cell r="A8">
            <v>36</v>
          </cell>
          <cell r="B8" t="str">
            <v>Barbora Macurová</v>
          </cell>
          <cell r="C8">
            <v>1999</v>
          </cell>
          <cell r="D8" t="str">
            <v>TOM 1310 Divočáci Frýdlant n.O.</v>
          </cell>
        </row>
        <row r="9">
          <cell r="B9" t="str">
            <v>Jana Klibrová</v>
          </cell>
          <cell r="C9">
            <v>1967</v>
          </cell>
        </row>
        <row r="10">
          <cell r="B10" t="str">
            <v>Kristýna Haroková</v>
          </cell>
          <cell r="C10">
            <v>1995</v>
          </cell>
        </row>
        <row r="11">
          <cell r="A11">
            <v>37</v>
          </cell>
          <cell r="B11" t="str">
            <v>Eva Štorková</v>
          </cell>
          <cell r="C11">
            <v>1993</v>
          </cell>
          <cell r="D11" t="str">
            <v>TOM Orlová</v>
          </cell>
        </row>
        <row r="12">
          <cell r="B12" t="str">
            <v>Magdaléna Gencová</v>
          </cell>
          <cell r="C12">
            <v>1998</v>
          </cell>
        </row>
        <row r="13">
          <cell r="B13" t="str">
            <v>Jana Zázvorková</v>
          </cell>
          <cell r="C13">
            <v>1997</v>
          </cell>
        </row>
        <row r="14">
          <cell r="A14">
            <v>38</v>
          </cell>
          <cell r="B14" t="str">
            <v>Adéla Nejedlá</v>
          </cell>
          <cell r="C14">
            <v>1999</v>
          </cell>
          <cell r="D14" t="str">
            <v>TOM-KČT Kralupy n.Vlt.</v>
          </cell>
        </row>
        <row r="15">
          <cell r="B15" t="str">
            <v>Karolína Váňová</v>
          </cell>
          <cell r="C15">
            <v>1999</v>
          </cell>
        </row>
        <row r="16">
          <cell r="B16" t="str">
            <v>Kateřina Šimková</v>
          </cell>
          <cell r="C16">
            <v>1998</v>
          </cell>
        </row>
        <row r="17">
          <cell r="A17">
            <v>40</v>
          </cell>
          <cell r="B17" t="str">
            <v>Zuzana Kunzová</v>
          </cell>
          <cell r="C17">
            <v>1997</v>
          </cell>
          <cell r="D17" t="str">
            <v>Žlutý kvítek Palkovice</v>
          </cell>
        </row>
        <row r="18">
          <cell r="B18" t="str">
            <v>Hana Magerová</v>
          </cell>
          <cell r="C18">
            <v>1995</v>
          </cell>
        </row>
        <row r="19">
          <cell r="B19" t="str">
            <v>Lucie Slípková</v>
          </cell>
          <cell r="C19">
            <v>1994</v>
          </cell>
        </row>
        <row r="20">
          <cell r="A20">
            <v>41</v>
          </cell>
          <cell r="B20" t="str">
            <v>Šárka Pokludová</v>
          </cell>
          <cell r="C20">
            <v>1996</v>
          </cell>
          <cell r="D20" t="str">
            <v>TOM Nezmaři Bílovec</v>
          </cell>
        </row>
        <row r="21">
          <cell r="B21" t="str">
            <v>Markéta Řeháčková</v>
          </cell>
          <cell r="C21">
            <v>1996</v>
          </cell>
        </row>
        <row r="22">
          <cell r="B22" t="str">
            <v>Aneta Dreslerová</v>
          </cell>
          <cell r="C22">
            <v>1997</v>
          </cell>
        </row>
        <row r="23">
          <cell r="A23">
            <v>42</v>
          </cell>
          <cell r="B23" t="str">
            <v>Ada Paluzgová</v>
          </cell>
          <cell r="C23">
            <v>1991</v>
          </cell>
          <cell r="D23" t="str">
            <v>Žlutý kvítek Palkovice</v>
          </cell>
        </row>
        <row r="24">
          <cell r="B24" t="str">
            <v>Silvie Vašková</v>
          </cell>
          <cell r="C24">
            <v>1995</v>
          </cell>
        </row>
        <row r="25">
          <cell r="B25" t="str">
            <v>Zuzana Juřenová</v>
          </cell>
          <cell r="C25">
            <v>1995</v>
          </cell>
        </row>
        <row r="26">
          <cell r="A26">
            <v>43</v>
          </cell>
          <cell r="B26" t="str">
            <v>Iveta Szalaiová</v>
          </cell>
          <cell r="C26">
            <v>1966</v>
          </cell>
          <cell r="D26" t="str">
            <v>TOM-KČT Kralupy n.Vlt.</v>
          </cell>
        </row>
        <row r="27">
          <cell r="B27" t="str">
            <v>Romana Vejrostová</v>
          </cell>
          <cell r="C27">
            <v>1965</v>
          </cell>
        </row>
        <row r="28">
          <cell r="B28" t="str">
            <v>Tereza Popová</v>
          </cell>
          <cell r="C28">
            <v>1998</v>
          </cell>
        </row>
      </sheetData>
      <sheetData sheetId="4">
        <row r="2">
          <cell r="A2">
            <v>23</v>
          </cell>
          <cell r="B2" t="str">
            <v>Vojtěch Proschl</v>
          </cell>
          <cell r="C2">
            <v>1999</v>
          </cell>
          <cell r="D2" t="str">
            <v>TOM-KČT Kralupy n.Vlt.</v>
          </cell>
        </row>
        <row r="3">
          <cell r="B3" t="str">
            <v>Daniel Sosnovec</v>
          </cell>
          <cell r="C3">
            <v>1998</v>
          </cell>
        </row>
        <row r="4">
          <cell r="B4" t="str">
            <v>Jakub Humhej</v>
          </cell>
          <cell r="C4">
            <v>1997</v>
          </cell>
        </row>
        <row r="5">
          <cell r="A5">
            <v>24</v>
          </cell>
          <cell r="B5" t="str">
            <v>Zdeněk Vejrosta</v>
          </cell>
          <cell r="C5">
            <v>1961</v>
          </cell>
          <cell r="D5" t="str">
            <v>TOM-KČT Kralupy n.Vlt.</v>
          </cell>
        </row>
        <row r="6">
          <cell r="B6" t="str">
            <v>Petr Pop</v>
          </cell>
          <cell r="C6">
            <v>1971</v>
          </cell>
        </row>
        <row r="7">
          <cell r="B7" t="str">
            <v>Kryštof Vávra</v>
          </cell>
          <cell r="C7">
            <v>1997</v>
          </cell>
        </row>
        <row r="8">
          <cell r="A8">
            <v>25</v>
          </cell>
          <cell r="B8" t="str">
            <v>Lukáš Fuksa</v>
          </cell>
          <cell r="C8">
            <v>1996</v>
          </cell>
          <cell r="D8" t="str">
            <v>TOM Tuláci F-M</v>
          </cell>
        </row>
        <row r="9">
          <cell r="B9" t="str">
            <v>Roman Gach</v>
          </cell>
          <cell r="C9">
            <v>1963</v>
          </cell>
        </row>
        <row r="10">
          <cell r="B10" t="str">
            <v>Viktor Maťaťa</v>
          </cell>
          <cell r="C10">
            <v>1996</v>
          </cell>
        </row>
        <row r="11">
          <cell r="A11">
            <v>26</v>
          </cell>
          <cell r="B11" t="str">
            <v>David Machorek</v>
          </cell>
          <cell r="C11">
            <v>1994</v>
          </cell>
          <cell r="D11" t="str">
            <v>TOM Mikulášovice</v>
          </cell>
        </row>
        <row r="12">
          <cell r="B12" t="str">
            <v>Josef Petr</v>
          </cell>
          <cell r="C12">
            <v>1963</v>
          </cell>
        </row>
        <row r="13">
          <cell r="B13" t="str">
            <v>Petr Kalousek</v>
          </cell>
          <cell r="C13">
            <v>1986</v>
          </cell>
        </row>
        <row r="14">
          <cell r="A14">
            <v>27</v>
          </cell>
          <cell r="B14" t="str">
            <v>Pavel Kubánek</v>
          </cell>
          <cell r="C14">
            <v>1968</v>
          </cell>
          <cell r="D14" t="str">
            <v>TOM Nezmaři Bílovec</v>
          </cell>
        </row>
        <row r="15">
          <cell r="B15" t="str">
            <v>David Pokluda</v>
          </cell>
          <cell r="C15">
            <v>1992</v>
          </cell>
        </row>
        <row r="16">
          <cell r="B16" t="str">
            <v>Roman Berger</v>
          </cell>
          <cell r="C16">
            <v>1992</v>
          </cell>
        </row>
        <row r="17">
          <cell r="A17">
            <v>28</v>
          </cell>
          <cell r="B17" t="str">
            <v>Petr Špáda</v>
          </cell>
          <cell r="C17">
            <v>1997</v>
          </cell>
          <cell r="D17" t="str">
            <v>TOM-KČT Kralupy n.Vlt.</v>
          </cell>
        </row>
        <row r="18">
          <cell r="B18" t="str">
            <v>Jan Špáda</v>
          </cell>
          <cell r="C18">
            <v>1992</v>
          </cell>
        </row>
        <row r="19">
          <cell r="B19" t="str">
            <v>Petr Pavlů</v>
          </cell>
          <cell r="C19">
            <v>1972</v>
          </cell>
        </row>
        <row r="20">
          <cell r="A20">
            <v>29</v>
          </cell>
          <cell r="B20" t="str">
            <v>Jakub Linart</v>
          </cell>
          <cell r="C20">
            <v>1995</v>
          </cell>
          <cell r="D20" t="str">
            <v>Žlutý kvítek Palkovice</v>
          </cell>
        </row>
        <row r="21">
          <cell r="B21" t="str">
            <v>Michal Haleš</v>
          </cell>
          <cell r="C21">
            <v>1993</v>
          </cell>
        </row>
        <row r="22">
          <cell r="B22" t="str">
            <v>Petr Bílek</v>
          </cell>
          <cell r="C22">
            <v>1999</v>
          </cell>
        </row>
        <row r="23">
          <cell r="A23">
            <v>30</v>
          </cell>
          <cell r="B23" t="str">
            <v>Filip Salač</v>
          </cell>
          <cell r="C23">
            <v>1991</v>
          </cell>
          <cell r="D23" t="str">
            <v>TOM Mikulášovice</v>
          </cell>
        </row>
        <row r="24">
          <cell r="B24" t="str">
            <v>Tomáš Levan</v>
          </cell>
          <cell r="C24">
            <v>1990</v>
          </cell>
        </row>
        <row r="25">
          <cell r="B25" t="str">
            <v>Tomáš Fúsek</v>
          </cell>
          <cell r="C25">
            <v>1966</v>
          </cell>
        </row>
        <row r="26">
          <cell r="A26">
            <v>31</v>
          </cell>
          <cell r="B26" t="str">
            <v>David Koždoň</v>
          </cell>
          <cell r="C26">
            <v>1999</v>
          </cell>
          <cell r="D26" t="str">
            <v>TOM Orlová</v>
          </cell>
        </row>
        <row r="27">
          <cell r="B27" t="str">
            <v>Jakub Gřunděl</v>
          </cell>
          <cell r="C27">
            <v>1999</v>
          </cell>
        </row>
        <row r="28">
          <cell r="B28" t="str">
            <v>Ondřej Genco</v>
          </cell>
          <cell r="C28">
            <v>1996</v>
          </cell>
        </row>
        <row r="29">
          <cell r="A29">
            <v>32</v>
          </cell>
          <cell r="B29" t="str">
            <v>Jan Kubala</v>
          </cell>
          <cell r="C29">
            <v>1993</v>
          </cell>
          <cell r="D29" t="str">
            <v>Žlutý kvítek Palkovice</v>
          </cell>
        </row>
        <row r="30">
          <cell r="B30" t="str">
            <v>Dan Kunz</v>
          </cell>
          <cell r="C30">
            <v>1998</v>
          </cell>
        </row>
        <row r="31">
          <cell r="B31" t="str">
            <v>Jiří Bajtek</v>
          </cell>
          <cell r="C31">
            <v>1998</v>
          </cell>
        </row>
        <row r="32">
          <cell r="A32">
            <v>33</v>
          </cell>
          <cell r="B32" t="str">
            <v>Jan Vejrosta</v>
          </cell>
          <cell r="C32">
            <v>1991</v>
          </cell>
          <cell r="D32" t="str">
            <v>TOM-KČT Kralupy n.Vlt.</v>
          </cell>
        </row>
        <row r="33">
          <cell r="B33" t="str">
            <v>Jan Kareš</v>
          </cell>
          <cell r="C33">
            <v>1991</v>
          </cell>
        </row>
        <row r="34">
          <cell r="B34" t="str">
            <v>Albert Málek</v>
          </cell>
          <cell r="C34">
            <v>1997</v>
          </cell>
        </row>
      </sheetData>
      <sheetData sheetId="5"/>
      <sheetData sheetId="6">
        <row r="2">
          <cell r="A2">
            <v>15</v>
          </cell>
          <cell r="B2" t="str">
            <v>Kristýna Maťaťová</v>
          </cell>
          <cell r="C2">
            <v>2004</v>
          </cell>
          <cell r="D2" t="str">
            <v>TOM Tuláci F-M</v>
          </cell>
        </row>
        <row r="3">
          <cell r="B3" t="str">
            <v>Kryštof Komjathy</v>
          </cell>
          <cell r="C3">
            <v>2004</v>
          </cell>
        </row>
        <row r="4">
          <cell r="B4" t="str">
            <v>Jakub Vantuch</v>
          </cell>
          <cell r="C4">
            <v>2003</v>
          </cell>
        </row>
        <row r="5">
          <cell r="A5">
            <v>16</v>
          </cell>
          <cell r="B5" t="str">
            <v>Brabec Tobiáš</v>
          </cell>
          <cell r="C5">
            <v>2004</v>
          </cell>
          <cell r="D5" t="str">
            <v>TOM Svišti Bohumín</v>
          </cell>
        </row>
        <row r="6">
          <cell r="B6" t="str">
            <v>Freithová Anna</v>
          </cell>
          <cell r="C6">
            <v>2003</v>
          </cell>
        </row>
        <row r="7">
          <cell r="B7" t="str">
            <v>Skala Daniel</v>
          </cell>
          <cell r="C7">
            <v>2004</v>
          </cell>
        </row>
        <row r="8">
          <cell r="A8">
            <v>17</v>
          </cell>
          <cell r="B8" t="str">
            <v>Kamil Trochta</v>
          </cell>
          <cell r="C8">
            <v>2003</v>
          </cell>
          <cell r="D8" t="str">
            <v>Žlutý kvítek Palkovice</v>
          </cell>
        </row>
        <row r="9">
          <cell r="B9" t="str">
            <v>Vendula Veselková</v>
          </cell>
          <cell r="C9">
            <v>2003</v>
          </cell>
        </row>
        <row r="10">
          <cell r="B10" t="str">
            <v>Alexandra Radová</v>
          </cell>
          <cell r="C10">
            <v>2003</v>
          </cell>
        </row>
        <row r="11">
          <cell r="A11">
            <v>20</v>
          </cell>
          <cell r="B11" t="str">
            <v>Jakub Zapletal</v>
          </cell>
          <cell r="C11">
            <v>2000</v>
          </cell>
          <cell r="D11" t="str">
            <v>Orlová-Lipsko</v>
          </cell>
        </row>
        <row r="12">
          <cell r="B12" t="str">
            <v>Alena Kazíková</v>
          </cell>
          <cell r="C12">
            <v>2004</v>
          </cell>
        </row>
        <row r="13">
          <cell r="B13" t="str">
            <v>Kristýna Nowaková</v>
          </cell>
          <cell r="C13">
            <v>2001</v>
          </cell>
        </row>
      </sheetData>
      <sheetData sheetId="7">
        <row r="2">
          <cell r="A2">
            <v>18</v>
          </cell>
          <cell r="B2" t="str">
            <v>Daniela Gachová</v>
          </cell>
          <cell r="C2">
            <v>1973</v>
          </cell>
          <cell r="D2" t="str">
            <v>TOM Tuláci F-M</v>
          </cell>
        </row>
        <row r="3">
          <cell r="B3" t="str">
            <v>Tomáš Pasterňák</v>
          </cell>
          <cell r="C3">
            <v>1993</v>
          </cell>
        </row>
        <row r="4">
          <cell r="B4" t="str">
            <v>Karolína Gachová</v>
          </cell>
          <cell r="C4">
            <v>1995</v>
          </cell>
        </row>
        <row r="5">
          <cell r="A5">
            <v>19</v>
          </cell>
          <cell r="B5" t="str">
            <v>Matěj Huďa</v>
          </cell>
          <cell r="C5">
            <v>2004</v>
          </cell>
          <cell r="D5" t="str">
            <v>Žlutý Divočák</v>
          </cell>
        </row>
        <row r="6">
          <cell r="B6" t="str">
            <v>Jana Bajtková</v>
          </cell>
          <cell r="C6">
            <v>1998</v>
          </cell>
        </row>
        <row r="7">
          <cell r="B7" t="str">
            <v>Vítězslav Tkáč</v>
          </cell>
          <cell r="C7">
            <v>1999</v>
          </cell>
        </row>
        <row r="8">
          <cell r="A8">
            <v>21</v>
          </cell>
          <cell r="B8" t="str">
            <v>Jitka Gencová</v>
          </cell>
          <cell r="C8">
            <v>1970</v>
          </cell>
          <cell r="D8" t="str">
            <v>Stotřicítka</v>
          </cell>
        </row>
        <row r="9">
          <cell r="B9" t="str">
            <v>Hana Gabzdylová</v>
          </cell>
          <cell r="C9">
            <v>1973</v>
          </cell>
        </row>
        <row r="10">
          <cell r="B10" t="str">
            <v>Jan Genco</v>
          </cell>
          <cell r="C10">
            <v>1968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zoomScale="136" zoomScaleNormal="136" workbookViewId="0">
      <pane ySplit="3" topLeftCell="A4" activePane="bottomLeft" state="frozen"/>
      <selection pane="bottomLeft" activeCell="D33" sqref="D33"/>
    </sheetView>
  </sheetViews>
  <sheetFormatPr defaultColWidth="9.140625" defaultRowHeight="15" x14ac:dyDescent="0.25"/>
  <cols>
    <col min="1" max="1" width="5" style="2" customWidth="1"/>
    <col min="2" max="2" width="18" style="1" customWidth="1"/>
    <col min="3" max="3" width="5" style="33" bestFit="1" customWidth="1"/>
    <col min="4" max="4" width="8.28515625" style="18" customWidth="1"/>
    <col min="5" max="5" width="5.28515625" style="1" hidden="1" customWidth="1"/>
    <col min="6" max="6" width="7.140625" style="1" customWidth="1"/>
    <col min="7" max="7" width="7.28515625" style="1" customWidth="1"/>
    <col min="8" max="8" width="6.7109375" style="9" customWidth="1"/>
    <col min="9" max="9" width="2" style="1" bestFit="1" customWidth="1"/>
    <col min="10" max="10" width="2.7109375" style="1" hidden="1" customWidth="1"/>
    <col min="11" max="11" width="1.85546875" style="1" bestFit="1" customWidth="1"/>
    <col min="12" max="12" width="2.7109375" style="1" customWidth="1"/>
    <col min="13" max="13" width="2" style="1" bestFit="1" customWidth="1"/>
    <col min="14" max="14" width="2.140625" style="1" bestFit="1" customWidth="1"/>
    <col min="15" max="16" width="1.85546875" style="1" bestFit="1" customWidth="1"/>
    <col min="17" max="17" width="2.7109375" style="1" bestFit="1" customWidth="1"/>
    <col min="18" max="18" width="2.5703125" style="1" customWidth="1"/>
    <col min="19" max="19" width="3.5703125" style="1" bestFit="1" customWidth="1"/>
    <col min="20" max="20" width="5.42578125" style="1" hidden="1" customWidth="1"/>
    <col min="21" max="21" width="7.140625" style="14" customWidth="1"/>
    <col min="22" max="22" width="7.28515625" style="1" bestFit="1" customWidth="1"/>
    <col min="23" max="23" width="8.42578125" style="15" customWidth="1"/>
    <col min="24" max="24" width="8.42578125" style="1" hidden="1" customWidth="1"/>
    <col min="25" max="25" width="10.28515625" style="1" customWidth="1"/>
    <col min="26" max="26" width="8.42578125" style="1" customWidth="1"/>
    <col min="27" max="27" width="8.7109375" style="1" hidden="1" customWidth="1"/>
    <col min="28" max="28" width="8.28515625" style="1" customWidth="1"/>
    <col min="29" max="29" width="9.140625" style="1"/>
    <col min="30" max="30" width="11.85546875" style="1" bestFit="1" customWidth="1"/>
    <col min="31" max="16384" width="9.140625" style="1"/>
  </cols>
  <sheetData>
    <row r="1" spans="1:30" ht="15" customHeight="1" x14ac:dyDescent="0.25">
      <c r="A1" s="200" t="s">
        <v>0</v>
      </c>
      <c r="B1" s="62" t="s">
        <v>1</v>
      </c>
      <c r="C1" s="205" t="s">
        <v>34</v>
      </c>
      <c r="D1" s="175" t="s">
        <v>2</v>
      </c>
      <c r="E1" s="178" t="s">
        <v>12</v>
      </c>
      <c r="F1" s="178" t="s">
        <v>11</v>
      </c>
      <c r="G1" s="208" t="s">
        <v>3</v>
      </c>
      <c r="H1" s="178" t="s">
        <v>4</v>
      </c>
      <c r="I1" s="183" t="s">
        <v>5</v>
      </c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5"/>
      <c r="U1" s="186" t="s">
        <v>23</v>
      </c>
      <c r="V1" s="211" t="s">
        <v>7</v>
      </c>
      <c r="W1" s="197" t="s">
        <v>8</v>
      </c>
      <c r="X1" s="49"/>
      <c r="Y1" s="175" t="s">
        <v>24</v>
      </c>
      <c r="Z1" s="178" t="s">
        <v>10</v>
      </c>
      <c r="AA1" s="49"/>
      <c r="AB1" s="175" t="s">
        <v>9</v>
      </c>
      <c r="AD1" s="7">
        <v>0</v>
      </c>
    </row>
    <row r="2" spans="1:30" ht="13.5" customHeight="1" x14ac:dyDescent="0.25">
      <c r="A2" s="201"/>
      <c r="B2" s="203" t="s">
        <v>32</v>
      </c>
      <c r="C2" s="206"/>
      <c r="D2" s="176"/>
      <c r="E2" s="179"/>
      <c r="F2" s="179"/>
      <c r="G2" s="209"/>
      <c r="H2" s="179"/>
      <c r="I2" s="189" t="s">
        <v>18</v>
      </c>
      <c r="J2" s="191" t="s">
        <v>13</v>
      </c>
      <c r="K2" s="191" t="s">
        <v>14</v>
      </c>
      <c r="L2" s="193" t="s">
        <v>39</v>
      </c>
      <c r="M2" s="193" t="s">
        <v>33</v>
      </c>
      <c r="N2" s="191" t="s">
        <v>15</v>
      </c>
      <c r="O2" s="195" t="s">
        <v>19</v>
      </c>
      <c r="P2" s="196"/>
      <c r="Q2" s="193" t="s">
        <v>20</v>
      </c>
      <c r="R2" s="193" t="s">
        <v>21</v>
      </c>
      <c r="S2" s="191" t="s">
        <v>22</v>
      </c>
      <c r="T2" s="181" t="s">
        <v>6</v>
      </c>
      <c r="U2" s="187"/>
      <c r="V2" s="212"/>
      <c r="W2" s="198"/>
      <c r="X2" s="46"/>
      <c r="Y2" s="176"/>
      <c r="Z2" s="179"/>
      <c r="AA2" s="46"/>
      <c r="AB2" s="176"/>
      <c r="AD2" s="7">
        <v>20</v>
      </c>
    </row>
    <row r="3" spans="1:30" ht="11.25" customHeight="1" thickBot="1" x14ac:dyDescent="0.3">
      <c r="A3" s="202"/>
      <c r="B3" s="204"/>
      <c r="C3" s="207"/>
      <c r="D3" s="177"/>
      <c r="E3" s="180"/>
      <c r="F3" s="180"/>
      <c r="G3" s="210"/>
      <c r="H3" s="180"/>
      <c r="I3" s="190"/>
      <c r="J3" s="192"/>
      <c r="K3" s="192"/>
      <c r="L3" s="194"/>
      <c r="M3" s="194"/>
      <c r="N3" s="192"/>
      <c r="O3" s="60" t="s">
        <v>16</v>
      </c>
      <c r="P3" s="60" t="s">
        <v>17</v>
      </c>
      <c r="Q3" s="194"/>
      <c r="R3" s="194"/>
      <c r="S3" s="192"/>
      <c r="T3" s="182"/>
      <c r="U3" s="188"/>
      <c r="V3" s="213"/>
      <c r="W3" s="199"/>
      <c r="X3" s="61"/>
      <c r="Y3" s="177"/>
      <c r="Z3" s="180"/>
      <c r="AA3" s="61"/>
      <c r="AB3" s="177"/>
    </row>
    <row r="4" spans="1:30" x14ac:dyDescent="0.25">
      <c r="A4" s="156">
        <f>'[1]Žákyně - 8'!A2</f>
        <v>5</v>
      </c>
      <c r="B4" s="105" t="str">
        <f>'[1]Žákyně - 8'!B2</f>
        <v>Tereza Polachová</v>
      </c>
      <c r="C4" s="106">
        <f>'[1]Žákyně - 8'!C2</f>
        <v>2000</v>
      </c>
      <c r="D4" s="172" t="str">
        <f>'[1]Žákyně - 8'!D2</f>
        <v>TOM 1310 Divočáci Frýdlant n.O.</v>
      </c>
      <c r="E4" s="167">
        <v>5.4166666666666703E-2</v>
      </c>
      <c r="F4" s="109">
        <v>3.1249999999999997E-3</v>
      </c>
      <c r="G4" s="110">
        <v>2.4664351851851851E-2</v>
      </c>
      <c r="H4" s="111">
        <f t="shared" ref="H4:H27" si="0">G4-F4</f>
        <v>2.1539351851851851E-2</v>
      </c>
      <c r="I4" s="112">
        <v>0</v>
      </c>
      <c r="J4" s="113">
        <v>0</v>
      </c>
      <c r="K4" s="114">
        <v>0</v>
      </c>
      <c r="L4" s="114">
        <v>0</v>
      </c>
      <c r="M4" s="114">
        <v>0</v>
      </c>
      <c r="N4" s="115">
        <v>0</v>
      </c>
      <c r="O4" s="114">
        <v>0</v>
      </c>
      <c r="P4" s="115">
        <v>0</v>
      </c>
      <c r="Q4" s="114">
        <v>0</v>
      </c>
      <c r="R4" s="115">
        <v>0</v>
      </c>
      <c r="S4" s="114">
        <v>0</v>
      </c>
      <c r="T4" s="116">
        <f t="shared" ref="T4:T27" si="1">SUM(I4:S4)</f>
        <v>0</v>
      </c>
      <c r="U4" s="117">
        <f t="shared" ref="U4:U27" si="2">TIME(0,T4,0)</f>
        <v>0</v>
      </c>
      <c r="V4" s="118">
        <v>0</v>
      </c>
      <c r="W4" s="119">
        <f t="shared" ref="W4:W27" si="3">H4+U4-V4</f>
        <v>2.1539351851851851E-2</v>
      </c>
      <c r="X4" s="80">
        <f t="shared" ref="X4:X15" si="4">IF(OR(K4=AD$2,J4=AD$2),"",W4)</f>
        <v>2.1539351851851851E-2</v>
      </c>
      <c r="Y4" s="130">
        <f>IF(OR(J4=AD$2,K4=AD$2,),"DISC",RANK(X4,X$4:X$31720,1))</f>
        <v>1</v>
      </c>
      <c r="Z4" s="164">
        <f>SUM(W4:W6)</f>
        <v>9.2314814814814822E-2</v>
      </c>
      <c r="AA4" s="164">
        <f>IF(OR(K4=AD$2,J4=AD$2,J5=AD$2,J6=AD$2,K5=AD$2,K6=AD$2),"",Z4)</f>
        <v>9.2314814814814822E-2</v>
      </c>
      <c r="AB4" s="162">
        <f>IF(OR(Y4="DISC",Y5="DISC",Y6="DISC"),"DISC",RANK(AA4,AA$4:AA$31720,1))</f>
        <v>8</v>
      </c>
    </row>
    <row r="5" spans="1:30" x14ac:dyDescent="0.25">
      <c r="A5" s="157"/>
      <c r="B5" s="107" t="str">
        <f>'[1]Žákyně - 8'!B3</f>
        <v>Veronika Magnusková</v>
      </c>
      <c r="C5" s="108">
        <f>'[1]Žákyně - 8'!C3</f>
        <v>2000</v>
      </c>
      <c r="D5" s="173"/>
      <c r="E5" s="168"/>
      <c r="F5" s="120">
        <v>2.4664351851851851E-2</v>
      </c>
      <c r="G5" s="121">
        <v>4.611111111111111E-2</v>
      </c>
      <c r="H5" s="122">
        <f t="shared" si="0"/>
        <v>2.1446759259259259E-2</v>
      </c>
      <c r="I5" s="123">
        <v>0</v>
      </c>
      <c r="J5" s="124">
        <v>0</v>
      </c>
      <c r="K5" s="125">
        <v>0</v>
      </c>
      <c r="L5" s="125">
        <v>0</v>
      </c>
      <c r="M5" s="125">
        <v>0</v>
      </c>
      <c r="N5" s="124">
        <v>0</v>
      </c>
      <c r="O5" s="125">
        <v>1</v>
      </c>
      <c r="P5" s="124">
        <v>2</v>
      </c>
      <c r="Q5" s="125">
        <v>0</v>
      </c>
      <c r="R5" s="124">
        <v>0</v>
      </c>
      <c r="S5" s="125">
        <v>0</v>
      </c>
      <c r="T5" s="126">
        <f t="shared" si="1"/>
        <v>3</v>
      </c>
      <c r="U5" s="127">
        <f t="shared" si="2"/>
        <v>2.0833333333333333E-3</v>
      </c>
      <c r="V5" s="121">
        <v>0</v>
      </c>
      <c r="W5" s="128">
        <f t="shared" si="3"/>
        <v>2.3530092592592592E-2</v>
      </c>
      <c r="X5" s="8">
        <f t="shared" si="4"/>
        <v>2.3530092592592592E-2</v>
      </c>
      <c r="Y5" s="75">
        <f t="shared" ref="Y5:Y27" si="5">IF(OR(J5=AD$2,K5=AD$2),"DISC",RANK(X5,X$4:X$31720,1))</f>
        <v>8</v>
      </c>
      <c r="Z5" s="170"/>
      <c r="AA5" s="165"/>
      <c r="AB5" s="152"/>
    </row>
    <row r="6" spans="1:30" ht="15.75" thickBot="1" x14ac:dyDescent="0.3">
      <c r="A6" s="158"/>
      <c r="B6" s="65" t="str">
        <f>'[1]Žákyně - 8'!B4</f>
        <v>Lenka Žižková</v>
      </c>
      <c r="C6" s="51">
        <f>'[1]Žákyně - 8'!C4</f>
        <v>2005</v>
      </c>
      <c r="D6" s="174"/>
      <c r="E6" s="169"/>
      <c r="F6" s="52">
        <v>4.611111111111111E-2</v>
      </c>
      <c r="G6" s="67">
        <v>8.0162037037037046E-2</v>
      </c>
      <c r="H6" s="54">
        <f t="shared" si="0"/>
        <v>3.4050925925925936E-2</v>
      </c>
      <c r="I6" s="71">
        <v>2</v>
      </c>
      <c r="J6" s="56">
        <v>0</v>
      </c>
      <c r="K6" s="55">
        <v>0</v>
      </c>
      <c r="L6" s="55">
        <v>0</v>
      </c>
      <c r="M6" s="55">
        <v>0</v>
      </c>
      <c r="N6" s="56">
        <v>0</v>
      </c>
      <c r="O6" s="55">
        <v>3</v>
      </c>
      <c r="P6" s="56">
        <v>2</v>
      </c>
      <c r="Q6" s="55">
        <v>6</v>
      </c>
      <c r="R6" s="56">
        <v>2</v>
      </c>
      <c r="S6" s="55">
        <v>4</v>
      </c>
      <c r="T6" s="72">
        <f t="shared" si="1"/>
        <v>19</v>
      </c>
      <c r="U6" s="58">
        <f t="shared" si="2"/>
        <v>1.3194444444444444E-2</v>
      </c>
      <c r="V6" s="67">
        <v>0</v>
      </c>
      <c r="W6" s="73">
        <f t="shared" si="3"/>
        <v>4.7245370370370382E-2</v>
      </c>
      <c r="X6" s="54">
        <f t="shared" si="4"/>
        <v>4.7245370370370382E-2</v>
      </c>
      <c r="Y6" s="131">
        <f t="shared" si="5"/>
        <v>24</v>
      </c>
      <c r="Z6" s="171"/>
      <c r="AA6" s="166"/>
      <c r="AB6" s="163"/>
    </row>
    <row r="7" spans="1:30" ht="15" customHeight="1" x14ac:dyDescent="0.25">
      <c r="A7" s="157">
        <f>'[1]Žákyně - 8'!A5</f>
        <v>7</v>
      </c>
      <c r="B7" s="105" t="str">
        <f>'[1]Žákyně - 8'!B5</f>
        <v>Kateřina Popová</v>
      </c>
      <c r="C7" s="106">
        <f>'[1]Žákyně - 8'!C5</f>
        <v>2002</v>
      </c>
      <c r="D7" s="160" t="str">
        <f>'[1]Žákyně - 8'!D5</f>
        <v>TOM-KČT Kralupy n.Vlt.</v>
      </c>
      <c r="E7" s="154">
        <v>4.3055555555555597E-2</v>
      </c>
      <c r="F7" s="109">
        <v>3.1249999999999997E-3</v>
      </c>
      <c r="G7" s="110">
        <v>2.5034722222222222E-2</v>
      </c>
      <c r="H7" s="111">
        <f t="shared" si="0"/>
        <v>2.1909722222222223E-2</v>
      </c>
      <c r="I7" s="112">
        <v>1</v>
      </c>
      <c r="J7" s="115">
        <v>0</v>
      </c>
      <c r="K7" s="114">
        <v>0</v>
      </c>
      <c r="L7" s="114">
        <v>0</v>
      </c>
      <c r="M7" s="114">
        <v>0</v>
      </c>
      <c r="N7" s="115">
        <v>0</v>
      </c>
      <c r="O7" s="114">
        <v>3</v>
      </c>
      <c r="P7" s="115">
        <v>0</v>
      </c>
      <c r="Q7" s="114">
        <v>0</v>
      </c>
      <c r="R7" s="115">
        <v>1</v>
      </c>
      <c r="S7" s="114">
        <v>0</v>
      </c>
      <c r="T7" s="116">
        <f t="shared" si="1"/>
        <v>5</v>
      </c>
      <c r="U7" s="117">
        <f t="shared" si="2"/>
        <v>3.472222222222222E-3</v>
      </c>
      <c r="V7" s="118">
        <v>0</v>
      </c>
      <c r="W7" s="119">
        <f t="shared" si="3"/>
        <v>2.5381944444444443E-2</v>
      </c>
      <c r="X7" s="111">
        <f t="shared" si="4"/>
        <v>2.5381944444444443E-2</v>
      </c>
      <c r="Y7" s="130">
        <f t="shared" si="5"/>
        <v>10</v>
      </c>
      <c r="Z7" s="165">
        <f>SUM(W7:W9)</f>
        <v>7.3668981481481488E-2</v>
      </c>
      <c r="AA7" s="165">
        <f>IF(OR(K7=AD$2,J7=AD$2,J8=AD$2,J9=AD$2,K8=AD$2,K9=AD$2),"",Z7)</f>
        <v>7.3668981481481488E-2</v>
      </c>
      <c r="AB7" s="151">
        <f>IF(OR(Y7="DISC",Y8="DISC",Y9="DISC"),"DISC",RANK(AA7,AA$4:AA$31720,1))</f>
        <v>3</v>
      </c>
    </row>
    <row r="8" spans="1:30" ht="15" customHeight="1" x14ac:dyDescent="0.25">
      <c r="A8" s="157"/>
      <c r="B8" s="107" t="str">
        <f>'[1]Žákyně - 8'!B6</f>
        <v>Klára Buncová</v>
      </c>
      <c r="C8" s="108">
        <f>'[1]Žákyně - 8'!C6</f>
        <v>2003</v>
      </c>
      <c r="D8" s="160"/>
      <c r="E8" s="154"/>
      <c r="F8" s="120">
        <v>2.5034722222222222E-2</v>
      </c>
      <c r="G8" s="121">
        <v>4.7789351851851847E-2</v>
      </c>
      <c r="H8" s="122">
        <f t="shared" si="0"/>
        <v>2.2754629629629625E-2</v>
      </c>
      <c r="I8" s="123">
        <v>0</v>
      </c>
      <c r="J8" s="124">
        <v>0</v>
      </c>
      <c r="K8" s="125">
        <v>0</v>
      </c>
      <c r="L8" s="125">
        <v>0</v>
      </c>
      <c r="M8" s="125">
        <v>0</v>
      </c>
      <c r="N8" s="124">
        <v>0</v>
      </c>
      <c r="O8" s="125">
        <v>0</v>
      </c>
      <c r="P8" s="124">
        <v>0</v>
      </c>
      <c r="Q8" s="125">
        <v>0</v>
      </c>
      <c r="R8" s="124">
        <v>0</v>
      </c>
      <c r="S8" s="125">
        <v>0</v>
      </c>
      <c r="T8" s="126">
        <f t="shared" si="1"/>
        <v>0</v>
      </c>
      <c r="U8" s="127">
        <f t="shared" si="2"/>
        <v>0</v>
      </c>
      <c r="V8" s="121">
        <v>0</v>
      </c>
      <c r="W8" s="128">
        <f t="shared" si="3"/>
        <v>2.2754629629629625E-2</v>
      </c>
      <c r="X8" s="122">
        <f t="shared" si="4"/>
        <v>2.2754629629629625E-2</v>
      </c>
      <c r="Y8" s="132">
        <f t="shared" si="5"/>
        <v>6</v>
      </c>
      <c r="Z8" s="170"/>
      <c r="AA8" s="165"/>
      <c r="AB8" s="152"/>
    </row>
    <row r="9" spans="1:30" ht="15" customHeight="1" thickBot="1" x14ac:dyDescent="0.3">
      <c r="A9" s="157"/>
      <c r="B9" s="63" t="str">
        <f>'[1]Žákyně - 8'!B7</f>
        <v>Eliška Došková</v>
      </c>
      <c r="C9" s="32">
        <f>'[1]Žákyně - 8'!C7</f>
        <v>2001</v>
      </c>
      <c r="D9" s="160"/>
      <c r="E9" s="154"/>
      <c r="F9" s="5">
        <v>4.7789351851851847E-2</v>
      </c>
      <c r="G9" s="66">
        <v>7.0543981481481485E-2</v>
      </c>
      <c r="H9" s="8">
        <f t="shared" si="0"/>
        <v>2.2754629629629639E-2</v>
      </c>
      <c r="I9" s="68">
        <v>2</v>
      </c>
      <c r="J9" s="3">
        <v>0</v>
      </c>
      <c r="K9" s="6">
        <v>0</v>
      </c>
      <c r="L9" s="6">
        <v>0</v>
      </c>
      <c r="M9" s="6">
        <v>0</v>
      </c>
      <c r="N9" s="3">
        <v>0</v>
      </c>
      <c r="O9" s="6">
        <v>0</v>
      </c>
      <c r="P9" s="3">
        <v>0</v>
      </c>
      <c r="Q9" s="6">
        <v>2</v>
      </c>
      <c r="R9" s="3">
        <v>0</v>
      </c>
      <c r="S9" s="6">
        <v>0</v>
      </c>
      <c r="T9" s="70">
        <f t="shared" si="1"/>
        <v>4</v>
      </c>
      <c r="U9" s="13">
        <f t="shared" si="2"/>
        <v>2.7777777777777779E-3</v>
      </c>
      <c r="V9" s="66">
        <v>0</v>
      </c>
      <c r="W9" s="25">
        <f t="shared" si="3"/>
        <v>2.5532407407407417E-2</v>
      </c>
      <c r="X9" s="8">
        <f t="shared" si="4"/>
        <v>2.5532407407407417E-2</v>
      </c>
      <c r="Y9" s="75">
        <f t="shared" si="5"/>
        <v>11</v>
      </c>
      <c r="Z9" s="170"/>
      <c r="AA9" s="165"/>
      <c r="AB9" s="152"/>
    </row>
    <row r="10" spans="1:30" ht="15" customHeight="1" x14ac:dyDescent="0.25">
      <c r="A10" s="156">
        <f>'[1]Žákyně - 8'!A8</f>
        <v>8</v>
      </c>
      <c r="B10" s="105" t="str">
        <f>'[1]Žákyně - 8'!B8</f>
        <v>Lenka Výmolová</v>
      </c>
      <c r="C10" s="106">
        <f>'[1]Žákyně - 8'!C8</f>
        <v>2000</v>
      </c>
      <c r="D10" s="159" t="str">
        <f>'[1]Žákyně - 8'!D8</f>
        <v>Žlutý kvítek Palkovice</v>
      </c>
      <c r="E10" s="153">
        <v>0</v>
      </c>
      <c r="F10" s="109">
        <v>4.1666666666666666E-3</v>
      </c>
      <c r="G10" s="110">
        <v>2.6111111111111113E-2</v>
      </c>
      <c r="H10" s="111">
        <f t="shared" si="0"/>
        <v>2.1944444444444447E-2</v>
      </c>
      <c r="I10" s="112">
        <v>0</v>
      </c>
      <c r="J10" s="115">
        <v>0</v>
      </c>
      <c r="K10" s="114">
        <v>0</v>
      </c>
      <c r="L10" s="114">
        <v>0</v>
      </c>
      <c r="M10" s="114">
        <v>0</v>
      </c>
      <c r="N10" s="115">
        <v>0</v>
      </c>
      <c r="O10" s="114">
        <v>1</v>
      </c>
      <c r="P10" s="115">
        <v>0</v>
      </c>
      <c r="Q10" s="114">
        <v>0</v>
      </c>
      <c r="R10" s="115">
        <v>1</v>
      </c>
      <c r="S10" s="114">
        <v>0</v>
      </c>
      <c r="T10" s="116">
        <f t="shared" si="1"/>
        <v>2</v>
      </c>
      <c r="U10" s="117">
        <f t="shared" si="2"/>
        <v>1.3888888888888889E-3</v>
      </c>
      <c r="V10" s="118">
        <v>0</v>
      </c>
      <c r="W10" s="119">
        <f t="shared" si="3"/>
        <v>2.3333333333333334E-2</v>
      </c>
      <c r="X10" s="111">
        <f t="shared" si="4"/>
        <v>2.3333333333333334E-2</v>
      </c>
      <c r="Y10" s="130">
        <f t="shared" si="5"/>
        <v>7</v>
      </c>
      <c r="Z10" s="164">
        <f>SUM(W10:W12)</f>
        <v>7.0520833333333338E-2</v>
      </c>
      <c r="AA10" s="164">
        <f>IF(OR(K10=AD$2,J10=AD$2,J11=AD$2,J12=AD$2,K11=AD$2,K12=AD$2),"",Z10)</f>
        <v>7.0520833333333338E-2</v>
      </c>
      <c r="AB10" s="162">
        <f>IF(OR(Y10="DISC",Y11="DISC",Y12="DISC"),"DISC",RANK(AA10,AA$4:AA$31720,1))</f>
        <v>2</v>
      </c>
    </row>
    <row r="11" spans="1:30" ht="15" customHeight="1" x14ac:dyDescent="0.25">
      <c r="A11" s="157"/>
      <c r="B11" s="107" t="str">
        <f>'[1]Žákyně - 8'!B9</f>
        <v>Kateřina Žváková</v>
      </c>
      <c r="C11" s="108">
        <f>'[1]Žákyně - 8'!C9</f>
        <v>2002</v>
      </c>
      <c r="D11" s="160"/>
      <c r="E11" s="154"/>
      <c r="F11" s="120">
        <v>2.6111111111111113E-2</v>
      </c>
      <c r="G11" s="121">
        <v>4.7349537037037037E-2</v>
      </c>
      <c r="H11" s="122">
        <f t="shared" si="0"/>
        <v>2.1238425925925924E-2</v>
      </c>
      <c r="I11" s="123">
        <v>0</v>
      </c>
      <c r="J11" s="124">
        <v>0</v>
      </c>
      <c r="K11" s="125">
        <v>0</v>
      </c>
      <c r="L11" s="125">
        <v>0</v>
      </c>
      <c r="M11" s="125">
        <v>0</v>
      </c>
      <c r="N11" s="124">
        <v>0</v>
      </c>
      <c r="O11" s="125">
        <v>3</v>
      </c>
      <c r="P11" s="124">
        <v>0</v>
      </c>
      <c r="Q11" s="125">
        <v>1</v>
      </c>
      <c r="R11" s="124">
        <v>1</v>
      </c>
      <c r="S11" s="125">
        <v>0</v>
      </c>
      <c r="T11" s="126">
        <f t="shared" si="1"/>
        <v>5</v>
      </c>
      <c r="U11" s="127">
        <f t="shared" si="2"/>
        <v>3.472222222222222E-3</v>
      </c>
      <c r="V11" s="121">
        <v>0</v>
      </c>
      <c r="W11" s="128">
        <f t="shared" si="3"/>
        <v>2.4710648148148148E-2</v>
      </c>
      <c r="X11" s="122">
        <f t="shared" si="4"/>
        <v>2.4710648148148148E-2</v>
      </c>
      <c r="Y11" s="132">
        <f t="shared" si="5"/>
        <v>9</v>
      </c>
      <c r="Z11" s="170"/>
      <c r="AA11" s="165"/>
      <c r="AB11" s="152"/>
    </row>
    <row r="12" spans="1:30" ht="15" customHeight="1" thickBot="1" x14ac:dyDescent="0.3">
      <c r="A12" s="158"/>
      <c r="B12" s="65" t="str">
        <f>'[1]Žákyně - 8'!B10</f>
        <v>Anežka Sochová</v>
      </c>
      <c r="C12" s="51">
        <f>'[1]Žákyně - 8'!C10</f>
        <v>2001</v>
      </c>
      <c r="D12" s="161"/>
      <c r="E12" s="155"/>
      <c r="F12" s="52">
        <v>4.7349537037037037E-2</v>
      </c>
      <c r="G12" s="67">
        <v>6.7743055555555556E-2</v>
      </c>
      <c r="H12" s="54">
        <f t="shared" si="0"/>
        <v>2.0393518518518519E-2</v>
      </c>
      <c r="I12" s="71">
        <v>2</v>
      </c>
      <c r="J12" s="56">
        <v>0</v>
      </c>
      <c r="K12" s="55">
        <v>0</v>
      </c>
      <c r="L12" s="55">
        <v>0</v>
      </c>
      <c r="M12" s="55">
        <v>0</v>
      </c>
      <c r="N12" s="56">
        <v>0</v>
      </c>
      <c r="O12" s="55">
        <v>1</v>
      </c>
      <c r="P12" s="56">
        <v>0</v>
      </c>
      <c r="Q12" s="55">
        <v>0</v>
      </c>
      <c r="R12" s="56">
        <v>0</v>
      </c>
      <c r="S12" s="55">
        <v>0</v>
      </c>
      <c r="T12" s="72">
        <f t="shared" si="1"/>
        <v>3</v>
      </c>
      <c r="U12" s="58">
        <f t="shared" si="2"/>
        <v>2.0833333333333333E-3</v>
      </c>
      <c r="V12" s="67">
        <v>0</v>
      </c>
      <c r="W12" s="73">
        <f t="shared" si="3"/>
        <v>2.2476851851851852E-2</v>
      </c>
      <c r="X12" s="54">
        <f t="shared" si="4"/>
        <v>2.2476851851851852E-2</v>
      </c>
      <c r="Y12" s="76">
        <f t="shared" si="5"/>
        <v>5</v>
      </c>
      <c r="Z12" s="171"/>
      <c r="AA12" s="166"/>
      <c r="AB12" s="163"/>
    </row>
    <row r="13" spans="1:30" ht="15" customHeight="1" x14ac:dyDescent="0.25">
      <c r="A13" s="157">
        <f>'[1]Žákyně - 8'!A11</f>
        <v>9</v>
      </c>
      <c r="B13" s="105" t="str">
        <f>'[1]Žákyně - 8'!B11</f>
        <v>Aneta Krhovjáková</v>
      </c>
      <c r="C13" s="106">
        <f>'[1]Žákyně - 8'!C11</f>
        <v>2000</v>
      </c>
      <c r="D13" s="160" t="str">
        <f>'[1]Žákyně - 8'!D11</f>
        <v>TOM Orlová</v>
      </c>
      <c r="E13" s="154">
        <v>2.2222222222222199E-2</v>
      </c>
      <c r="F13" s="109">
        <v>4.1666666666666666E-3</v>
      </c>
      <c r="G13" s="110">
        <v>2.4328703703703703E-2</v>
      </c>
      <c r="H13" s="111">
        <f t="shared" si="0"/>
        <v>2.0162037037037037E-2</v>
      </c>
      <c r="I13" s="112">
        <v>0</v>
      </c>
      <c r="J13" s="115">
        <v>0</v>
      </c>
      <c r="K13" s="114">
        <v>0</v>
      </c>
      <c r="L13" s="114">
        <v>0</v>
      </c>
      <c r="M13" s="114">
        <v>0</v>
      </c>
      <c r="N13" s="115">
        <v>0</v>
      </c>
      <c r="O13" s="114">
        <v>1</v>
      </c>
      <c r="P13" s="115">
        <v>0</v>
      </c>
      <c r="Q13" s="114">
        <v>0</v>
      </c>
      <c r="R13" s="115">
        <v>0</v>
      </c>
      <c r="S13" s="114">
        <v>1</v>
      </c>
      <c r="T13" s="116">
        <f t="shared" si="1"/>
        <v>2</v>
      </c>
      <c r="U13" s="117">
        <f t="shared" si="2"/>
        <v>1.3888888888888889E-3</v>
      </c>
      <c r="V13" s="118">
        <v>0</v>
      </c>
      <c r="W13" s="119">
        <f t="shared" si="3"/>
        <v>2.1550925925925925E-2</v>
      </c>
      <c r="X13" s="111">
        <f t="shared" si="4"/>
        <v>2.1550925925925925E-2</v>
      </c>
      <c r="Y13" s="130">
        <f t="shared" si="5"/>
        <v>2</v>
      </c>
      <c r="Z13" s="165">
        <f>SUM(W13:W15)</f>
        <v>6.5381944444444451E-2</v>
      </c>
      <c r="AA13" s="165">
        <f>IF(OR(K13=AD$2,J13=AD$2,J14=AD$2,J15=AD$2,K14=AD$2,K15=AD$2),"",Z13)</f>
        <v>6.5381944444444451E-2</v>
      </c>
      <c r="AB13" s="151">
        <f>IF(OR(Y13="DISC",Y14="DISC",Y15="DISC"),"DISC",RANK(AA13,AA$4:AA$31720,1))</f>
        <v>1</v>
      </c>
    </row>
    <row r="14" spans="1:30" ht="15" customHeight="1" x14ac:dyDescent="0.25">
      <c r="A14" s="157"/>
      <c r="B14" s="107" t="str">
        <f>'[1]Žákyně - 8'!B12</f>
        <v>Dominika Hoťková</v>
      </c>
      <c r="C14" s="108">
        <f>'[1]Žákyně - 8'!C12</f>
        <v>2002</v>
      </c>
      <c r="D14" s="160"/>
      <c r="E14" s="154"/>
      <c r="F14" s="120">
        <v>2.4328703703703703E-2</v>
      </c>
      <c r="G14" s="121">
        <v>4.6076388888888882E-2</v>
      </c>
      <c r="H14" s="122">
        <f t="shared" si="0"/>
        <v>2.1747685185185179E-2</v>
      </c>
      <c r="I14" s="123">
        <v>0</v>
      </c>
      <c r="J14" s="124">
        <v>0</v>
      </c>
      <c r="K14" s="125">
        <v>0</v>
      </c>
      <c r="L14" s="125">
        <v>0</v>
      </c>
      <c r="M14" s="125">
        <v>0</v>
      </c>
      <c r="N14" s="124">
        <v>0</v>
      </c>
      <c r="O14" s="125">
        <v>0</v>
      </c>
      <c r="P14" s="124">
        <v>0</v>
      </c>
      <c r="Q14" s="125">
        <v>0</v>
      </c>
      <c r="R14" s="124">
        <v>0</v>
      </c>
      <c r="S14" s="125">
        <v>0</v>
      </c>
      <c r="T14" s="126">
        <f t="shared" si="1"/>
        <v>0</v>
      </c>
      <c r="U14" s="127">
        <f t="shared" si="2"/>
        <v>0</v>
      </c>
      <c r="V14" s="121">
        <v>0</v>
      </c>
      <c r="W14" s="128">
        <f t="shared" si="3"/>
        <v>2.1747685185185179E-2</v>
      </c>
      <c r="X14" s="122">
        <f t="shared" si="4"/>
        <v>2.1747685185185179E-2</v>
      </c>
      <c r="Y14" s="132">
        <f t="shared" si="5"/>
        <v>3</v>
      </c>
      <c r="Z14" s="170"/>
      <c r="AA14" s="165"/>
      <c r="AB14" s="152"/>
    </row>
    <row r="15" spans="1:30" ht="15" customHeight="1" thickBot="1" x14ac:dyDescent="0.3">
      <c r="A15" s="157"/>
      <c r="B15" s="63" t="str">
        <f>'[1]Žákyně - 8'!B13</f>
        <v>Hana Gabzdylová</v>
      </c>
      <c r="C15" s="32">
        <f>'[1]Žákyně - 8'!C13</f>
        <v>2002</v>
      </c>
      <c r="D15" s="160"/>
      <c r="E15" s="154"/>
      <c r="F15" s="5">
        <v>4.6076388888888882E-2</v>
      </c>
      <c r="G15" s="66">
        <v>6.7465277777777777E-2</v>
      </c>
      <c r="H15" s="8">
        <f t="shared" si="0"/>
        <v>2.1388888888888895E-2</v>
      </c>
      <c r="I15" s="68">
        <v>1</v>
      </c>
      <c r="J15" s="3">
        <v>0</v>
      </c>
      <c r="K15" s="6">
        <v>0</v>
      </c>
      <c r="L15" s="6">
        <v>0</v>
      </c>
      <c r="M15" s="6">
        <v>0</v>
      </c>
      <c r="N15" s="3">
        <v>0</v>
      </c>
      <c r="O15" s="6">
        <v>0</v>
      </c>
      <c r="P15" s="3">
        <v>0</v>
      </c>
      <c r="Q15" s="6">
        <v>0</v>
      </c>
      <c r="R15" s="3">
        <v>0</v>
      </c>
      <c r="S15" s="6">
        <v>0</v>
      </c>
      <c r="T15" s="70">
        <f t="shared" si="1"/>
        <v>1</v>
      </c>
      <c r="U15" s="13">
        <f t="shared" si="2"/>
        <v>6.9444444444444447E-4</v>
      </c>
      <c r="V15" s="66">
        <v>0</v>
      </c>
      <c r="W15" s="25">
        <f t="shared" si="3"/>
        <v>2.208333333333334E-2</v>
      </c>
      <c r="X15" s="8">
        <f t="shared" si="4"/>
        <v>2.208333333333334E-2</v>
      </c>
      <c r="Y15" s="75">
        <f t="shared" si="5"/>
        <v>4</v>
      </c>
      <c r="Z15" s="170"/>
      <c r="AA15" s="165"/>
      <c r="AB15" s="152"/>
    </row>
    <row r="16" spans="1:30" ht="15" customHeight="1" x14ac:dyDescent="0.25">
      <c r="A16" s="156">
        <f>'[1]Žákyně - 8'!A14</f>
        <v>10</v>
      </c>
      <c r="B16" s="105" t="str">
        <f>'[1]Žákyně - 8'!B14</f>
        <v>Anna Výmolová</v>
      </c>
      <c r="C16" s="106">
        <f>'[1]Žákyně - 8'!C14</f>
        <v>2001</v>
      </c>
      <c r="D16" s="159" t="str">
        <f>'[1]Žákyně - 8'!D14</f>
        <v>Žlutý kvítek Palkovice</v>
      </c>
      <c r="E16" s="153">
        <v>1.38888888888889E-2</v>
      </c>
      <c r="F16" s="109">
        <v>4.1666666666666666E-3</v>
      </c>
      <c r="G16" s="110">
        <v>3.259259259259259E-2</v>
      </c>
      <c r="H16" s="111">
        <f t="shared" si="0"/>
        <v>2.8425925925925924E-2</v>
      </c>
      <c r="I16" s="112">
        <v>2</v>
      </c>
      <c r="J16" s="115">
        <v>0</v>
      </c>
      <c r="K16" s="114">
        <v>0</v>
      </c>
      <c r="L16" s="114">
        <v>0</v>
      </c>
      <c r="M16" s="114">
        <v>0</v>
      </c>
      <c r="N16" s="115">
        <v>0</v>
      </c>
      <c r="O16" s="114">
        <v>3</v>
      </c>
      <c r="P16" s="115">
        <v>0</v>
      </c>
      <c r="Q16" s="114">
        <v>3</v>
      </c>
      <c r="R16" s="115">
        <v>2</v>
      </c>
      <c r="S16" s="114">
        <v>1</v>
      </c>
      <c r="T16" s="116">
        <f t="shared" si="1"/>
        <v>11</v>
      </c>
      <c r="U16" s="117">
        <f t="shared" si="2"/>
        <v>7.6388888888888886E-3</v>
      </c>
      <c r="V16" s="118">
        <v>0</v>
      </c>
      <c r="W16" s="119">
        <f t="shared" si="3"/>
        <v>3.6064814814814813E-2</v>
      </c>
      <c r="X16" s="111">
        <f>W16</f>
        <v>3.6064814814814813E-2</v>
      </c>
      <c r="Y16" s="130">
        <f t="shared" si="5"/>
        <v>23</v>
      </c>
      <c r="Z16" s="164">
        <f>SUM(W16:W18)</f>
        <v>9.2037037037037056E-2</v>
      </c>
      <c r="AA16" s="164">
        <f>Z16</f>
        <v>9.2037037037037056E-2</v>
      </c>
      <c r="AB16" s="162">
        <f>IF(OR(Y16="DISC",Y17="DISC",Y18="DISC"),"DISC",RANK(AA16,AA$4:AA$31720,1))</f>
        <v>6</v>
      </c>
    </row>
    <row r="17" spans="1:28" ht="15" customHeight="1" x14ac:dyDescent="0.25">
      <c r="A17" s="157"/>
      <c r="B17" s="63" t="str">
        <f>'[1]Žákyně - 8'!B15</f>
        <v>Klára Kasperčíková</v>
      </c>
      <c r="C17" s="32">
        <f>'[1]Žákyně - 8'!C15</f>
        <v>2001</v>
      </c>
      <c r="D17" s="160"/>
      <c r="E17" s="154"/>
      <c r="F17" s="120">
        <v>3.259259259259259E-2</v>
      </c>
      <c r="G17" s="121">
        <v>5.8344907407407408E-2</v>
      </c>
      <c r="H17" s="122">
        <f t="shared" si="0"/>
        <v>2.5752314814814818E-2</v>
      </c>
      <c r="I17" s="123">
        <v>1</v>
      </c>
      <c r="J17" s="124">
        <v>0</v>
      </c>
      <c r="K17" s="125">
        <v>0</v>
      </c>
      <c r="L17" s="125">
        <v>0</v>
      </c>
      <c r="M17" s="125">
        <v>0</v>
      </c>
      <c r="N17" s="124">
        <v>0</v>
      </c>
      <c r="O17" s="125">
        <v>2</v>
      </c>
      <c r="P17" s="124">
        <v>0</v>
      </c>
      <c r="Q17" s="125">
        <v>0</v>
      </c>
      <c r="R17" s="124">
        <v>0</v>
      </c>
      <c r="S17" s="125">
        <v>0</v>
      </c>
      <c r="T17" s="126">
        <f t="shared" si="1"/>
        <v>3</v>
      </c>
      <c r="U17" s="127">
        <f t="shared" si="2"/>
        <v>2.0833333333333333E-3</v>
      </c>
      <c r="V17" s="121">
        <v>0</v>
      </c>
      <c r="W17" s="128">
        <f t="shared" si="3"/>
        <v>2.7835648148148151E-2</v>
      </c>
      <c r="X17" s="122">
        <f t="shared" ref="X17:X27" si="6">IF(OR(K17=AD$2,J17=AD$2),"",W17)</f>
        <v>2.7835648148148151E-2</v>
      </c>
      <c r="Y17" s="132">
        <f t="shared" si="5"/>
        <v>17</v>
      </c>
      <c r="Z17" s="170"/>
      <c r="AA17" s="165"/>
      <c r="AB17" s="152"/>
    </row>
    <row r="18" spans="1:28" ht="15" customHeight="1" thickBot="1" x14ac:dyDescent="0.3">
      <c r="A18" s="158"/>
      <c r="B18" s="65" t="str">
        <f>'[1]Žákyně - 8'!B16</f>
        <v>Hana Polášková</v>
      </c>
      <c r="C18" s="51">
        <f>'[1]Žákyně - 8'!C16</f>
        <v>2002</v>
      </c>
      <c r="D18" s="161"/>
      <c r="E18" s="155"/>
      <c r="F18" s="52">
        <v>5.8344907407407408E-2</v>
      </c>
      <c r="G18" s="67">
        <v>8.3009259259259269E-2</v>
      </c>
      <c r="H18" s="54">
        <f t="shared" si="0"/>
        <v>2.4664351851851861E-2</v>
      </c>
      <c r="I18" s="71">
        <v>1</v>
      </c>
      <c r="J18" s="56">
        <v>0</v>
      </c>
      <c r="K18" s="55">
        <v>0</v>
      </c>
      <c r="L18" s="55">
        <v>0</v>
      </c>
      <c r="M18" s="55">
        <v>0</v>
      </c>
      <c r="N18" s="56">
        <v>0</v>
      </c>
      <c r="O18" s="55">
        <v>1</v>
      </c>
      <c r="P18" s="56">
        <v>0</v>
      </c>
      <c r="Q18" s="55">
        <v>0</v>
      </c>
      <c r="R18" s="56">
        <v>1</v>
      </c>
      <c r="S18" s="55">
        <v>2</v>
      </c>
      <c r="T18" s="72">
        <f t="shared" si="1"/>
        <v>5</v>
      </c>
      <c r="U18" s="58">
        <f t="shared" si="2"/>
        <v>3.472222222222222E-3</v>
      </c>
      <c r="V18" s="67">
        <v>0</v>
      </c>
      <c r="W18" s="73">
        <f t="shared" si="3"/>
        <v>2.8136574074074085E-2</v>
      </c>
      <c r="X18" s="54">
        <f t="shared" si="6"/>
        <v>2.8136574074074085E-2</v>
      </c>
      <c r="Y18" s="76">
        <f t="shared" si="5"/>
        <v>18</v>
      </c>
      <c r="Z18" s="171"/>
      <c r="AA18" s="166"/>
      <c r="AB18" s="163"/>
    </row>
    <row r="19" spans="1:28" ht="15" customHeight="1" x14ac:dyDescent="0.25">
      <c r="A19" s="156">
        <f>'[1]Žákyně - 8'!A17</f>
        <v>11</v>
      </c>
      <c r="B19" s="105" t="str">
        <f>'[1]Žákyně - 8'!B17</f>
        <v>Beáta Buczková</v>
      </c>
      <c r="C19" s="106">
        <f>'[1]Žákyně - 8'!C17</f>
        <v>2003</v>
      </c>
      <c r="D19" s="159" t="str">
        <f>'[1]Žákyně - 8'!D17</f>
        <v>TOM Tuláci F-M</v>
      </c>
      <c r="E19" s="153">
        <v>2.7777777777777801E-2</v>
      </c>
      <c r="F19" s="109">
        <v>5.208333333333333E-3</v>
      </c>
      <c r="G19" s="110">
        <v>2.8854166666666667E-2</v>
      </c>
      <c r="H19" s="111">
        <f t="shared" si="0"/>
        <v>2.3645833333333335E-2</v>
      </c>
      <c r="I19" s="112">
        <v>1</v>
      </c>
      <c r="J19" s="115">
        <v>0</v>
      </c>
      <c r="K19" s="114">
        <v>0</v>
      </c>
      <c r="L19" s="114">
        <v>0</v>
      </c>
      <c r="M19" s="114">
        <v>0</v>
      </c>
      <c r="N19" s="115">
        <v>0</v>
      </c>
      <c r="O19" s="114">
        <v>3</v>
      </c>
      <c r="P19" s="115">
        <v>0</v>
      </c>
      <c r="Q19" s="114">
        <v>0</v>
      </c>
      <c r="R19" s="115">
        <v>2</v>
      </c>
      <c r="S19" s="114">
        <v>0</v>
      </c>
      <c r="T19" s="116">
        <f t="shared" si="1"/>
        <v>6</v>
      </c>
      <c r="U19" s="117">
        <f t="shared" si="2"/>
        <v>4.1666666666666666E-3</v>
      </c>
      <c r="V19" s="118">
        <v>0</v>
      </c>
      <c r="W19" s="119">
        <f t="shared" si="3"/>
        <v>2.78125E-2</v>
      </c>
      <c r="X19" s="111">
        <f t="shared" si="6"/>
        <v>2.78125E-2</v>
      </c>
      <c r="Y19" s="130">
        <f t="shared" si="5"/>
        <v>16</v>
      </c>
      <c r="Z19" s="164">
        <f>SUM(W19:W21)</f>
        <v>8.8078703703703715E-2</v>
      </c>
      <c r="AA19" s="164">
        <f>IF(OR(K19=AD$2,J19=AD$2,J20=AD$2,J21=AD$2,K20=AD$2,K21=AD$2),"",Z19)</f>
        <v>8.8078703703703715E-2</v>
      </c>
      <c r="AB19" s="162">
        <f>IF(OR(Y19="DISC",Y20="DISC",Y21="DISC"),"DISC",RANK(AA19,AA$4:AA$31720,1))</f>
        <v>5</v>
      </c>
    </row>
    <row r="20" spans="1:28" ht="15" customHeight="1" x14ac:dyDescent="0.25">
      <c r="A20" s="157"/>
      <c r="B20" s="107" t="str">
        <f>'[1]Žákyně - 8'!B18</f>
        <v>Tereza Santariusová</v>
      </c>
      <c r="C20" s="108">
        <f>'[1]Žákyně - 8'!C18</f>
        <v>2003</v>
      </c>
      <c r="D20" s="160"/>
      <c r="E20" s="154"/>
      <c r="F20" s="120">
        <v>2.8854166666666667E-2</v>
      </c>
      <c r="G20" s="121">
        <v>5.7175925925925929E-2</v>
      </c>
      <c r="H20" s="122">
        <f t="shared" si="0"/>
        <v>2.8321759259259262E-2</v>
      </c>
      <c r="I20" s="123">
        <v>2</v>
      </c>
      <c r="J20" s="124">
        <v>0</v>
      </c>
      <c r="K20" s="125">
        <v>0</v>
      </c>
      <c r="L20" s="125">
        <v>0</v>
      </c>
      <c r="M20" s="125">
        <v>0</v>
      </c>
      <c r="N20" s="124">
        <v>0</v>
      </c>
      <c r="O20" s="125">
        <v>2</v>
      </c>
      <c r="P20" s="124">
        <v>0</v>
      </c>
      <c r="Q20" s="125">
        <v>0</v>
      </c>
      <c r="R20" s="124">
        <v>2</v>
      </c>
      <c r="S20" s="125">
        <v>1</v>
      </c>
      <c r="T20" s="126">
        <f t="shared" si="1"/>
        <v>7</v>
      </c>
      <c r="U20" s="127">
        <f t="shared" si="2"/>
        <v>4.8611111111111112E-3</v>
      </c>
      <c r="V20" s="121">
        <v>0</v>
      </c>
      <c r="W20" s="128">
        <f t="shared" si="3"/>
        <v>3.3182870370370376E-2</v>
      </c>
      <c r="X20" s="122">
        <f t="shared" si="6"/>
        <v>3.3182870370370376E-2</v>
      </c>
      <c r="Y20" s="132">
        <f t="shared" si="5"/>
        <v>21</v>
      </c>
      <c r="Z20" s="170"/>
      <c r="AA20" s="165"/>
      <c r="AB20" s="152"/>
    </row>
    <row r="21" spans="1:28" ht="15" customHeight="1" thickBot="1" x14ac:dyDescent="0.3">
      <c r="A21" s="158"/>
      <c r="B21" s="65" t="str">
        <f>'[1]Žákyně - 8'!B19</f>
        <v>Terezie Hraško</v>
      </c>
      <c r="C21" s="51">
        <f>'[1]Žákyně - 8'!C19</f>
        <v>2002</v>
      </c>
      <c r="D21" s="161"/>
      <c r="E21" s="155"/>
      <c r="F21" s="52">
        <v>5.7418981481481481E-2</v>
      </c>
      <c r="G21" s="67">
        <v>8.0335648148148142E-2</v>
      </c>
      <c r="H21" s="54">
        <f t="shared" si="0"/>
        <v>2.2916666666666662E-2</v>
      </c>
      <c r="I21" s="71">
        <v>1</v>
      </c>
      <c r="J21" s="56">
        <v>0</v>
      </c>
      <c r="K21" s="55">
        <v>0</v>
      </c>
      <c r="L21" s="55">
        <v>0</v>
      </c>
      <c r="M21" s="55">
        <v>0</v>
      </c>
      <c r="N21" s="56">
        <v>0</v>
      </c>
      <c r="O21" s="55">
        <v>2</v>
      </c>
      <c r="P21" s="56">
        <v>0</v>
      </c>
      <c r="Q21" s="55">
        <v>2</v>
      </c>
      <c r="R21" s="56">
        <v>0</v>
      </c>
      <c r="S21" s="55">
        <v>1</v>
      </c>
      <c r="T21" s="72">
        <f t="shared" si="1"/>
        <v>6</v>
      </c>
      <c r="U21" s="58">
        <f t="shared" si="2"/>
        <v>4.1666666666666666E-3</v>
      </c>
      <c r="V21" s="67">
        <v>0</v>
      </c>
      <c r="W21" s="73">
        <f t="shared" si="3"/>
        <v>2.7083333333333327E-2</v>
      </c>
      <c r="X21" s="54">
        <f t="shared" si="6"/>
        <v>2.7083333333333327E-2</v>
      </c>
      <c r="Y21" s="76">
        <f t="shared" si="5"/>
        <v>14</v>
      </c>
      <c r="Z21" s="171"/>
      <c r="AA21" s="166"/>
      <c r="AB21" s="163"/>
    </row>
    <row r="22" spans="1:28" ht="15" customHeight="1" x14ac:dyDescent="0.25">
      <c r="A22" s="157">
        <f>'[1]Žákyně - 8'!A20</f>
        <v>12</v>
      </c>
      <c r="B22" s="64" t="str">
        <f>'[1]Žákyně - 8'!B20</f>
        <v>Helena Pavlů</v>
      </c>
      <c r="C22" s="129">
        <f>'[1]Žákyně - 8'!C20</f>
        <v>2001</v>
      </c>
      <c r="D22" s="160" t="str">
        <f>'[1]Žákyně - 8'!D20</f>
        <v>TOM-KČT Kralupy n.Vlt.</v>
      </c>
      <c r="E22" s="154">
        <v>2.7777777777777801E-3</v>
      </c>
      <c r="F22" s="109">
        <v>5.208333333333333E-3</v>
      </c>
      <c r="G22" s="110">
        <v>2.8865740740740744E-2</v>
      </c>
      <c r="H22" s="111">
        <f t="shared" si="0"/>
        <v>2.3657407407407412E-2</v>
      </c>
      <c r="I22" s="112">
        <v>2</v>
      </c>
      <c r="J22" s="115">
        <v>0</v>
      </c>
      <c r="K22" s="114">
        <v>0</v>
      </c>
      <c r="L22" s="114">
        <v>0</v>
      </c>
      <c r="M22" s="114">
        <v>0</v>
      </c>
      <c r="N22" s="115">
        <v>0</v>
      </c>
      <c r="O22" s="114">
        <v>2</v>
      </c>
      <c r="P22" s="115">
        <v>0</v>
      </c>
      <c r="Q22" s="114">
        <v>0</v>
      </c>
      <c r="R22" s="115">
        <v>0</v>
      </c>
      <c r="S22" s="114">
        <v>0</v>
      </c>
      <c r="T22" s="116">
        <f t="shared" si="1"/>
        <v>4</v>
      </c>
      <c r="U22" s="117">
        <f t="shared" si="2"/>
        <v>2.7777777777777779E-3</v>
      </c>
      <c r="V22" s="118">
        <v>0</v>
      </c>
      <c r="W22" s="119">
        <f t="shared" si="3"/>
        <v>2.643518518518519E-2</v>
      </c>
      <c r="X22" s="111">
        <f t="shared" si="6"/>
        <v>2.643518518518519E-2</v>
      </c>
      <c r="Y22" s="130">
        <f t="shared" si="5"/>
        <v>12</v>
      </c>
      <c r="Z22" s="165">
        <f>SUM(W22:W24)</f>
        <v>8.173611111111112E-2</v>
      </c>
      <c r="AA22" s="165">
        <f>IF(OR(K22=AD$2,J22=AD$2,J23=AD$2,J24=AD$2,K23=AD$2,K24=AD$2),"",Z22)</f>
        <v>8.173611111111112E-2</v>
      </c>
      <c r="AB22" s="151">
        <f>IF(OR(Y22="DISC",Y23="DISC",Y24="DISC"),"DISC",RANK(AA22,AA$4:AA$31720,1))</f>
        <v>4</v>
      </c>
    </row>
    <row r="23" spans="1:28" ht="15" customHeight="1" x14ac:dyDescent="0.25">
      <c r="A23" s="157"/>
      <c r="B23" s="63" t="str">
        <f>'[1]Žákyně - 8'!B21</f>
        <v>Hana Pavlů</v>
      </c>
      <c r="C23" s="32">
        <f>'[1]Žákyně - 8'!C21</f>
        <v>2003</v>
      </c>
      <c r="D23" s="160"/>
      <c r="E23" s="154"/>
      <c r="F23" s="120">
        <v>2.8865740740740744E-2</v>
      </c>
      <c r="G23" s="121">
        <v>5.4965277777777773E-2</v>
      </c>
      <c r="H23" s="122">
        <f t="shared" si="0"/>
        <v>2.6099537037037029E-2</v>
      </c>
      <c r="I23" s="123">
        <v>1</v>
      </c>
      <c r="J23" s="124">
        <v>0</v>
      </c>
      <c r="K23" s="125">
        <v>0</v>
      </c>
      <c r="L23" s="125">
        <v>0</v>
      </c>
      <c r="M23" s="125">
        <v>0</v>
      </c>
      <c r="N23" s="124">
        <v>0</v>
      </c>
      <c r="O23" s="125">
        <v>2</v>
      </c>
      <c r="P23" s="124">
        <v>0</v>
      </c>
      <c r="Q23" s="125">
        <v>0</v>
      </c>
      <c r="R23" s="124">
        <v>0</v>
      </c>
      <c r="S23" s="125">
        <v>0</v>
      </c>
      <c r="T23" s="126">
        <f t="shared" si="1"/>
        <v>3</v>
      </c>
      <c r="U23" s="127">
        <f t="shared" si="2"/>
        <v>2.0833333333333333E-3</v>
      </c>
      <c r="V23" s="121">
        <v>0</v>
      </c>
      <c r="W23" s="128">
        <f t="shared" si="3"/>
        <v>2.8182870370370362E-2</v>
      </c>
      <c r="X23" s="122">
        <f t="shared" si="6"/>
        <v>2.8182870370370362E-2</v>
      </c>
      <c r="Y23" s="132">
        <f t="shared" si="5"/>
        <v>19</v>
      </c>
      <c r="Z23" s="170"/>
      <c r="AA23" s="165"/>
      <c r="AB23" s="152"/>
    </row>
    <row r="24" spans="1:28" ht="15" customHeight="1" thickBot="1" x14ac:dyDescent="0.3">
      <c r="A24" s="157"/>
      <c r="B24" s="63" t="str">
        <f>'[1]Žákyně - 8'!B22</f>
        <v>Kateřina Plicková</v>
      </c>
      <c r="C24" s="32">
        <f>'[1]Žákyně - 8'!C22</f>
        <v>2001</v>
      </c>
      <c r="D24" s="160"/>
      <c r="E24" s="154"/>
      <c r="F24" s="5">
        <v>5.4965277777777773E-2</v>
      </c>
      <c r="G24" s="66">
        <v>0.08</v>
      </c>
      <c r="H24" s="8">
        <f t="shared" si="0"/>
        <v>2.5034722222222229E-2</v>
      </c>
      <c r="I24" s="68">
        <v>0</v>
      </c>
      <c r="J24" s="3">
        <v>0</v>
      </c>
      <c r="K24" s="6">
        <v>0</v>
      </c>
      <c r="L24" s="6">
        <v>0</v>
      </c>
      <c r="M24" s="6">
        <v>0</v>
      </c>
      <c r="N24" s="3">
        <v>0</v>
      </c>
      <c r="O24" s="6">
        <v>3</v>
      </c>
      <c r="P24" s="3">
        <v>0</v>
      </c>
      <c r="Q24" s="6">
        <v>0</v>
      </c>
      <c r="R24" s="3">
        <v>0</v>
      </c>
      <c r="S24" s="6">
        <v>0</v>
      </c>
      <c r="T24" s="70">
        <f t="shared" si="1"/>
        <v>3</v>
      </c>
      <c r="U24" s="13">
        <f t="shared" si="2"/>
        <v>2.0833333333333333E-3</v>
      </c>
      <c r="V24" s="66">
        <v>0</v>
      </c>
      <c r="W24" s="25">
        <f t="shared" si="3"/>
        <v>2.7118055555555562E-2</v>
      </c>
      <c r="X24" s="8">
        <f t="shared" si="6"/>
        <v>2.7118055555555562E-2</v>
      </c>
      <c r="Y24" s="75">
        <f t="shared" si="5"/>
        <v>15</v>
      </c>
      <c r="Z24" s="170"/>
      <c r="AA24" s="165"/>
      <c r="AB24" s="152"/>
    </row>
    <row r="25" spans="1:28" ht="15" customHeight="1" x14ac:dyDescent="0.25">
      <c r="A25" s="156">
        <f>'[1]Žákyně - 8'!A23</f>
        <v>13</v>
      </c>
      <c r="B25" s="105" t="str">
        <f>'[1]Žákyně - 8'!B23</f>
        <v>Blanca Česnek Lomas</v>
      </c>
      <c r="C25" s="106">
        <f>'[1]Žákyně - 8'!C23</f>
        <v>2001</v>
      </c>
      <c r="D25" s="159" t="str">
        <f>'[1]Žákyně - 8'!D23</f>
        <v>TOM-KČT Kralupy n.Vlt.</v>
      </c>
      <c r="E25" s="153">
        <v>4.5833333333333302E-2</v>
      </c>
      <c r="F25" s="109">
        <v>5.208333333333333E-3</v>
      </c>
      <c r="G25" s="110">
        <v>3.0393518518518518E-2</v>
      </c>
      <c r="H25" s="111">
        <f t="shared" si="0"/>
        <v>2.5185185185185185E-2</v>
      </c>
      <c r="I25" s="112">
        <v>0</v>
      </c>
      <c r="J25" s="115">
        <v>0</v>
      </c>
      <c r="K25" s="114">
        <v>0</v>
      </c>
      <c r="L25" s="114">
        <v>0</v>
      </c>
      <c r="M25" s="114">
        <v>0</v>
      </c>
      <c r="N25" s="115">
        <v>0</v>
      </c>
      <c r="O25" s="114">
        <v>2</v>
      </c>
      <c r="P25" s="115">
        <v>0</v>
      </c>
      <c r="Q25" s="114">
        <v>0</v>
      </c>
      <c r="R25" s="115">
        <v>0</v>
      </c>
      <c r="S25" s="114">
        <v>0</v>
      </c>
      <c r="T25" s="116">
        <f t="shared" si="1"/>
        <v>2</v>
      </c>
      <c r="U25" s="117">
        <f t="shared" si="2"/>
        <v>1.3888888888888889E-3</v>
      </c>
      <c r="V25" s="118">
        <v>0</v>
      </c>
      <c r="W25" s="119">
        <f t="shared" si="3"/>
        <v>2.6574074074074073E-2</v>
      </c>
      <c r="X25" s="111">
        <f t="shared" si="6"/>
        <v>2.6574074074074073E-2</v>
      </c>
      <c r="Y25" s="130">
        <f t="shared" si="5"/>
        <v>13</v>
      </c>
      <c r="Z25" s="164">
        <f>SUM(W25:W27)</f>
        <v>9.2280092592592594E-2</v>
      </c>
      <c r="AA25" s="164">
        <f>IF(OR(K25=AD$2,J25=AD$2,J26=AD$2,J27=AD$2,K26=AD$2,K27=AD$2),"",Z25)</f>
        <v>9.2280092592592594E-2</v>
      </c>
      <c r="AB25" s="162">
        <f>IF(OR(Y25="DISC",Y26="DISC",Y27="DISC"),"DISC",RANK(AA25,AA$4:AA$31720,1))</f>
        <v>7</v>
      </c>
    </row>
    <row r="26" spans="1:28" ht="15" customHeight="1" x14ac:dyDescent="0.25">
      <c r="A26" s="157"/>
      <c r="B26" s="107" t="str">
        <f>'[1]Žákyně - 8'!B24</f>
        <v>Adéla Buncová</v>
      </c>
      <c r="C26" s="108">
        <f>'[1]Žákyně - 8'!C24</f>
        <v>2006</v>
      </c>
      <c r="D26" s="160"/>
      <c r="E26" s="154"/>
      <c r="F26" s="5">
        <v>3.0393518518518518E-2</v>
      </c>
      <c r="G26" s="121">
        <v>6.010416666666666E-2</v>
      </c>
      <c r="H26" s="122">
        <f t="shared" si="0"/>
        <v>2.9710648148148142E-2</v>
      </c>
      <c r="I26" s="123">
        <v>2</v>
      </c>
      <c r="J26" s="124">
        <v>0</v>
      </c>
      <c r="K26" s="125">
        <v>0</v>
      </c>
      <c r="L26" s="125">
        <v>0</v>
      </c>
      <c r="M26" s="125">
        <v>0</v>
      </c>
      <c r="N26" s="124">
        <v>0</v>
      </c>
      <c r="O26" s="125">
        <v>3</v>
      </c>
      <c r="P26" s="124">
        <v>0</v>
      </c>
      <c r="Q26" s="125">
        <v>0</v>
      </c>
      <c r="R26" s="124">
        <v>0</v>
      </c>
      <c r="S26" s="125">
        <v>1</v>
      </c>
      <c r="T26" s="126">
        <f t="shared" si="1"/>
        <v>6</v>
      </c>
      <c r="U26" s="127">
        <f t="shared" si="2"/>
        <v>4.1666666666666666E-3</v>
      </c>
      <c r="V26" s="121">
        <v>0</v>
      </c>
      <c r="W26" s="128">
        <f t="shared" si="3"/>
        <v>3.3877314814814811E-2</v>
      </c>
      <c r="X26" s="122">
        <f t="shared" si="6"/>
        <v>3.3877314814814811E-2</v>
      </c>
      <c r="Y26" s="132">
        <f t="shared" si="5"/>
        <v>22</v>
      </c>
      <c r="Z26" s="170"/>
      <c r="AA26" s="165"/>
      <c r="AB26" s="152"/>
    </row>
    <row r="27" spans="1:28" ht="15" customHeight="1" thickBot="1" x14ac:dyDescent="0.3">
      <c r="A27" s="158"/>
      <c r="B27" s="65" t="str">
        <f>'[1]Žákyně - 8'!B25</f>
        <v>Eliška Kozelková</v>
      </c>
      <c r="C27" s="51">
        <f>'[1]Žákyně - 8'!C25</f>
        <v>2003</v>
      </c>
      <c r="D27" s="161"/>
      <c r="E27" s="155"/>
      <c r="F27" s="133">
        <v>6.010416666666666E-2</v>
      </c>
      <c r="G27" s="67">
        <v>8.637731481481481E-2</v>
      </c>
      <c r="H27" s="54">
        <f t="shared" si="0"/>
        <v>2.627314814814815E-2</v>
      </c>
      <c r="I27" s="71">
        <v>0</v>
      </c>
      <c r="J27" s="56">
        <v>0</v>
      </c>
      <c r="K27" s="55">
        <v>0</v>
      </c>
      <c r="L27" s="55">
        <v>0</v>
      </c>
      <c r="M27" s="55">
        <v>0</v>
      </c>
      <c r="N27" s="56">
        <v>0</v>
      </c>
      <c r="O27" s="55">
        <v>2</v>
      </c>
      <c r="P27" s="56">
        <v>0</v>
      </c>
      <c r="Q27" s="55">
        <v>3</v>
      </c>
      <c r="R27" s="56">
        <v>1</v>
      </c>
      <c r="S27" s="55">
        <v>2</v>
      </c>
      <c r="T27" s="72">
        <f t="shared" si="1"/>
        <v>8</v>
      </c>
      <c r="U27" s="58">
        <f t="shared" si="2"/>
        <v>5.5555555555555558E-3</v>
      </c>
      <c r="V27" s="67">
        <v>0</v>
      </c>
      <c r="W27" s="73">
        <f t="shared" si="3"/>
        <v>3.1828703703703706E-2</v>
      </c>
      <c r="X27" s="54">
        <f t="shared" si="6"/>
        <v>3.1828703703703706E-2</v>
      </c>
      <c r="Y27" s="76">
        <f t="shared" si="5"/>
        <v>20</v>
      </c>
      <c r="Z27" s="171"/>
      <c r="AA27" s="166"/>
      <c r="AB27" s="163"/>
    </row>
    <row r="28" spans="1:28" ht="15" customHeight="1" x14ac:dyDescent="0.25">
      <c r="A28" s="17"/>
      <c r="B28" s="10"/>
      <c r="C28" s="32"/>
      <c r="D28" s="34"/>
      <c r="E28" s="16"/>
      <c r="F28" s="22"/>
      <c r="G28" s="4"/>
      <c r="H28" s="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3"/>
      <c r="U28" s="13"/>
      <c r="V28" s="24"/>
      <c r="W28" s="25"/>
      <c r="X28" s="8"/>
      <c r="Y28" s="26"/>
      <c r="Z28" s="28"/>
      <c r="AA28" s="28"/>
      <c r="AB28" s="29"/>
    </row>
    <row r="29" spans="1:28" ht="15" customHeight="1" x14ac:dyDescent="0.45">
      <c r="A29" s="17"/>
      <c r="B29" s="10"/>
      <c r="C29" s="32"/>
      <c r="D29" s="34"/>
      <c r="E29" s="16"/>
      <c r="F29" s="27"/>
      <c r="G29" s="4"/>
      <c r="H29" s="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5"/>
      <c r="U29" s="13"/>
      <c r="V29" s="4"/>
      <c r="W29" s="25"/>
      <c r="X29" s="8"/>
      <c r="Y29" s="26"/>
      <c r="Z29" s="30"/>
      <c r="AA29" s="28"/>
      <c r="AB29" s="31"/>
    </row>
    <row r="30" spans="1:28" ht="15" customHeight="1" x14ac:dyDescent="0.45">
      <c r="A30" s="17"/>
      <c r="B30" s="10"/>
      <c r="C30" s="32"/>
      <c r="D30" s="34"/>
      <c r="E30" s="16"/>
      <c r="F30" s="27"/>
      <c r="G30" s="4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5"/>
      <c r="U30" s="13"/>
      <c r="V30" s="4"/>
      <c r="W30" s="25"/>
      <c r="X30" s="8"/>
      <c r="Y30" s="26"/>
      <c r="Z30" s="30"/>
      <c r="AA30" s="28"/>
      <c r="AB30" s="31"/>
    </row>
    <row r="31" spans="1:28" ht="15" customHeight="1" x14ac:dyDescent="0.25">
      <c r="A31" s="17"/>
      <c r="B31" s="10"/>
      <c r="C31" s="32"/>
      <c r="D31" s="34"/>
      <c r="E31" s="16"/>
      <c r="F31" s="22"/>
      <c r="G31" s="4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3"/>
      <c r="U31" s="13"/>
      <c r="V31" s="24"/>
      <c r="W31" s="25"/>
      <c r="X31" s="8"/>
      <c r="Y31" s="26"/>
      <c r="Z31" s="28"/>
      <c r="AA31" s="28"/>
      <c r="AB31" s="29"/>
    </row>
    <row r="32" spans="1:28" ht="15" customHeight="1" x14ac:dyDescent="0.45">
      <c r="A32" s="17"/>
      <c r="B32" s="10"/>
      <c r="C32" s="32"/>
      <c r="D32" s="34"/>
      <c r="E32" s="16"/>
      <c r="F32" s="27"/>
      <c r="G32" s="4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5"/>
      <c r="U32" s="13"/>
      <c r="V32" s="4"/>
      <c r="W32" s="25"/>
      <c r="X32" s="8"/>
      <c r="Y32" s="26"/>
      <c r="Z32" s="30"/>
      <c r="AA32" s="28"/>
      <c r="AB32" s="31"/>
    </row>
    <row r="33" spans="1:28" ht="15" customHeight="1" x14ac:dyDescent="0.45">
      <c r="A33" s="17"/>
      <c r="B33" s="10"/>
      <c r="C33" s="32"/>
      <c r="D33" s="34"/>
      <c r="E33" s="16"/>
      <c r="F33" s="27"/>
      <c r="G33" s="4"/>
      <c r="H33" s="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5"/>
      <c r="U33" s="13"/>
      <c r="V33" s="4"/>
      <c r="W33" s="25"/>
      <c r="X33" s="8"/>
      <c r="Y33" s="26"/>
      <c r="Z33" s="30"/>
      <c r="AA33" s="28"/>
      <c r="AB33" s="31"/>
    </row>
    <row r="34" spans="1:28" ht="15" customHeight="1" x14ac:dyDescent="0.25">
      <c r="A34" s="17"/>
      <c r="B34" s="10"/>
      <c r="C34" s="32"/>
      <c r="D34" s="34"/>
      <c r="E34" s="16"/>
      <c r="F34" s="22"/>
      <c r="G34" s="4"/>
      <c r="H34" s="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23"/>
      <c r="U34" s="13"/>
      <c r="V34" s="24"/>
      <c r="W34" s="25"/>
      <c r="X34" s="8"/>
      <c r="Y34" s="26"/>
      <c r="Z34" s="28"/>
      <c r="AA34" s="28"/>
      <c r="AB34" s="29"/>
    </row>
    <row r="35" spans="1:28" ht="15" customHeight="1" x14ac:dyDescent="0.45">
      <c r="A35" s="17"/>
      <c r="B35" s="10"/>
      <c r="C35" s="32"/>
      <c r="D35" s="34"/>
      <c r="E35" s="16"/>
      <c r="F35" s="27"/>
      <c r="G35" s="4"/>
      <c r="H35" s="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5"/>
      <c r="U35" s="13"/>
      <c r="V35" s="4"/>
      <c r="W35" s="25"/>
      <c r="X35" s="8"/>
      <c r="Y35" s="26"/>
      <c r="Z35" s="30"/>
      <c r="AA35" s="28"/>
      <c r="AB35" s="31"/>
    </row>
    <row r="36" spans="1:28" ht="15" customHeight="1" x14ac:dyDescent="0.45">
      <c r="A36" s="17"/>
      <c r="B36" s="10"/>
      <c r="C36" s="32"/>
      <c r="D36" s="34"/>
      <c r="E36" s="16"/>
      <c r="F36" s="27"/>
      <c r="G36" s="4"/>
      <c r="H36" s="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5"/>
      <c r="U36" s="13"/>
      <c r="V36" s="4"/>
      <c r="W36" s="25"/>
      <c r="X36" s="8"/>
      <c r="Y36" s="26"/>
      <c r="Z36" s="30"/>
      <c r="AA36" s="28"/>
      <c r="AB36" s="31"/>
    </row>
    <row r="37" spans="1:28" ht="15" customHeight="1" x14ac:dyDescent="0.25">
      <c r="A37" s="17"/>
      <c r="B37" s="10"/>
      <c r="C37" s="32"/>
      <c r="D37" s="34"/>
      <c r="E37" s="16"/>
      <c r="F37" s="22"/>
      <c r="G37" s="4"/>
      <c r="H37" s="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3"/>
      <c r="U37" s="13"/>
      <c r="V37" s="24"/>
      <c r="W37" s="25"/>
      <c r="X37" s="8"/>
      <c r="Y37" s="26"/>
      <c r="Z37" s="28"/>
      <c r="AA37" s="28"/>
      <c r="AB37" s="29"/>
    </row>
    <row r="38" spans="1:28" ht="15" customHeight="1" x14ac:dyDescent="0.45">
      <c r="A38" s="17"/>
      <c r="B38" s="10"/>
      <c r="C38" s="32"/>
      <c r="D38" s="19"/>
      <c r="E38" s="16"/>
      <c r="F38" s="27"/>
      <c r="G38" s="4"/>
      <c r="H38" s="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20"/>
      <c r="U38" s="13"/>
      <c r="V38" s="4"/>
      <c r="W38" s="25"/>
      <c r="X38" s="8"/>
      <c r="Y38" s="26"/>
      <c r="Z38" s="30"/>
      <c r="AA38" s="28"/>
      <c r="AB38" s="31"/>
    </row>
    <row r="39" spans="1:28" ht="15" customHeight="1" x14ac:dyDescent="0.45">
      <c r="A39" s="17"/>
      <c r="B39" s="10"/>
      <c r="C39" s="32"/>
      <c r="D39" s="19"/>
      <c r="E39" s="16"/>
      <c r="F39" s="27"/>
      <c r="G39" s="4"/>
      <c r="H39" s="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20"/>
      <c r="U39" s="13"/>
      <c r="V39" s="4"/>
      <c r="W39" s="25"/>
      <c r="X39" s="8"/>
      <c r="Y39" s="26"/>
      <c r="Z39" s="30"/>
      <c r="AA39" s="28"/>
      <c r="AB39" s="31"/>
    </row>
    <row r="40" spans="1:28" ht="15" customHeight="1" x14ac:dyDescent="0.25">
      <c r="A40" s="17"/>
      <c r="B40" s="10"/>
      <c r="C40" s="32"/>
      <c r="D40" s="19"/>
      <c r="E40" s="16"/>
      <c r="F40" s="22"/>
      <c r="G40" s="4"/>
      <c r="H40" s="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3"/>
      <c r="U40" s="13"/>
      <c r="V40" s="24"/>
      <c r="W40" s="25"/>
      <c r="X40" s="8"/>
      <c r="Y40" s="26"/>
      <c r="Z40" s="28"/>
      <c r="AA40" s="28"/>
      <c r="AB40" s="29"/>
    </row>
    <row r="41" spans="1:28" ht="15" customHeight="1" x14ac:dyDescent="0.45">
      <c r="A41" s="17"/>
      <c r="B41" s="10"/>
      <c r="C41" s="32"/>
      <c r="D41" s="19"/>
      <c r="E41" s="16"/>
      <c r="F41" s="27"/>
      <c r="G41" s="4"/>
      <c r="H41" s="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20"/>
      <c r="U41" s="13"/>
      <c r="V41" s="4"/>
      <c r="W41" s="25"/>
      <c r="X41" s="8"/>
      <c r="Y41" s="26"/>
      <c r="Z41" s="30"/>
      <c r="AA41" s="28"/>
      <c r="AB41" s="31"/>
    </row>
    <row r="42" spans="1:28" ht="15" customHeight="1" x14ac:dyDescent="0.45">
      <c r="A42" s="17"/>
      <c r="B42" s="10"/>
      <c r="C42" s="32"/>
      <c r="D42" s="19"/>
      <c r="E42" s="16"/>
      <c r="F42" s="27"/>
      <c r="G42" s="4"/>
      <c r="H42" s="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20"/>
      <c r="U42" s="13"/>
      <c r="V42" s="4"/>
      <c r="W42" s="25"/>
      <c r="X42" s="8"/>
      <c r="Y42" s="26"/>
      <c r="Z42" s="30"/>
      <c r="AA42" s="28"/>
      <c r="AB42" s="31"/>
    </row>
    <row r="43" spans="1:28" ht="15" customHeight="1" x14ac:dyDescent="0.25">
      <c r="A43" s="17"/>
      <c r="B43" s="10"/>
      <c r="C43" s="32"/>
      <c r="D43" s="19"/>
      <c r="E43" s="16"/>
      <c r="F43" s="22"/>
      <c r="G43" s="4"/>
      <c r="H43" s="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23"/>
      <c r="U43" s="13"/>
      <c r="V43" s="24"/>
      <c r="W43" s="25"/>
      <c r="X43" s="8"/>
      <c r="Y43" s="26"/>
      <c r="Z43" s="28"/>
      <c r="AA43" s="28"/>
      <c r="AB43" s="29"/>
    </row>
    <row r="44" spans="1:28" ht="15" customHeight="1" x14ac:dyDescent="0.45">
      <c r="A44" s="17"/>
      <c r="B44" s="10"/>
      <c r="C44" s="32"/>
      <c r="D44" s="19"/>
      <c r="E44" s="16"/>
      <c r="F44" s="27"/>
      <c r="G44" s="4"/>
      <c r="H44" s="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20"/>
      <c r="U44" s="13"/>
      <c r="V44" s="4"/>
      <c r="W44" s="25"/>
      <c r="X44" s="8"/>
      <c r="Y44" s="26"/>
      <c r="Z44" s="30"/>
      <c r="AA44" s="28"/>
      <c r="AB44" s="31"/>
    </row>
    <row r="45" spans="1:28" ht="15" customHeight="1" x14ac:dyDescent="0.45">
      <c r="A45" s="17"/>
      <c r="B45" s="10"/>
      <c r="C45" s="32"/>
      <c r="D45" s="19"/>
      <c r="E45" s="16"/>
      <c r="F45" s="27"/>
      <c r="G45" s="4"/>
      <c r="H45" s="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0"/>
      <c r="U45" s="13"/>
      <c r="V45" s="4"/>
      <c r="W45" s="25"/>
      <c r="X45" s="8"/>
      <c r="Y45" s="26"/>
      <c r="Z45" s="30"/>
      <c r="AA45" s="28"/>
      <c r="AB45" s="31"/>
    </row>
    <row r="46" spans="1:28" ht="15" customHeight="1" x14ac:dyDescent="0.25">
      <c r="A46" s="17"/>
      <c r="B46" s="10"/>
      <c r="C46" s="32"/>
      <c r="D46" s="19"/>
      <c r="E46" s="16"/>
      <c r="F46" s="22"/>
      <c r="G46" s="4"/>
      <c r="H46" s="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3"/>
      <c r="U46" s="13"/>
      <c r="V46" s="24"/>
      <c r="W46" s="25"/>
      <c r="X46" s="8"/>
      <c r="Y46" s="26"/>
      <c r="Z46" s="28"/>
      <c r="AA46" s="28"/>
      <c r="AB46" s="29"/>
    </row>
    <row r="47" spans="1:28" ht="15" customHeight="1" x14ac:dyDescent="0.45">
      <c r="A47" s="17"/>
      <c r="B47" s="10"/>
      <c r="C47" s="32"/>
      <c r="D47" s="19"/>
      <c r="E47" s="16"/>
      <c r="F47" s="27"/>
      <c r="G47" s="4"/>
      <c r="H47" s="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0"/>
      <c r="U47" s="13"/>
      <c r="V47" s="4"/>
      <c r="W47" s="25"/>
      <c r="X47" s="8"/>
      <c r="Y47" s="26"/>
      <c r="Z47" s="30"/>
      <c r="AA47" s="28"/>
      <c r="AB47" s="31"/>
    </row>
    <row r="48" spans="1:28" ht="15" customHeight="1" x14ac:dyDescent="0.45">
      <c r="A48" s="17"/>
      <c r="B48" s="10"/>
      <c r="C48" s="32"/>
      <c r="D48" s="19"/>
      <c r="E48" s="16"/>
      <c r="F48" s="27"/>
      <c r="G48" s="4"/>
      <c r="H48" s="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20"/>
      <c r="U48" s="13"/>
      <c r="V48" s="4"/>
      <c r="W48" s="25"/>
      <c r="X48" s="8"/>
      <c r="Y48" s="26"/>
      <c r="Z48" s="30"/>
      <c r="AA48" s="28"/>
      <c r="AB48" s="31"/>
    </row>
  </sheetData>
  <mergeCells count="74">
    <mergeCell ref="Y1:Y3"/>
    <mergeCell ref="C1:C3"/>
    <mergeCell ref="G1:G3"/>
    <mergeCell ref="H1:H3"/>
    <mergeCell ref="V1:V3"/>
    <mergeCell ref="L2:L3"/>
    <mergeCell ref="M2:M3"/>
    <mergeCell ref="A1:A3"/>
    <mergeCell ref="D1:D3"/>
    <mergeCell ref="F1:F3"/>
    <mergeCell ref="B2:B3"/>
    <mergeCell ref="E1:E3"/>
    <mergeCell ref="AB1:AB3"/>
    <mergeCell ref="AB10:AB12"/>
    <mergeCell ref="Z1:Z3"/>
    <mergeCell ref="Z10:Z12"/>
    <mergeCell ref="T2:T3"/>
    <mergeCell ref="I1:T1"/>
    <mergeCell ref="U1:U3"/>
    <mergeCell ref="I2:I3"/>
    <mergeCell ref="J2:J3"/>
    <mergeCell ref="K2:K3"/>
    <mergeCell ref="N2:N3"/>
    <mergeCell ref="S2:S3"/>
    <mergeCell ref="Q2:Q3"/>
    <mergeCell ref="R2:R3"/>
    <mergeCell ref="O2:P2"/>
    <mergeCell ref="W1:W3"/>
    <mergeCell ref="AB25:AB27"/>
    <mergeCell ref="Z16:Z18"/>
    <mergeCell ref="AA16:AA18"/>
    <mergeCell ref="Z19:Z21"/>
    <mergeCell ref="AA19:AA21"/>
    <mergeCell ref="Z22:Z24"/>
    <mergeCell ref="AA22:AA24"/>
    <mergeCell ref="AB19:AB21"/>
    <mergeCell ref="A25:A27"/>
    <mergeCell ref="D25:D27"/>
    <mergeCell ref="E25:E27"/>
    <mergeCell ref="Z25:Z27"/>
    <mergeCell ref="AA25:AA27"/>
    <mergeCell ref="AB13:AB15"/>
    <mergeCell ref="A13:A15"/>
    <mergeCell ref="D13:D15"/>
    <mergeCell ref="Z13:Z15"/>
    <mergeCell ref="AA13:AA15"/>
    <mergeCell ref="Z7:Z9"/>
    <mergeCell ref="AA7:AA9"/>
    <mergeCell ref="E13:E15"/>
    <mergeCell ref="A22:A24"/>
    <mergeCell ref="D22:D24"/>
    <mergeCell ref="A16:A18"/>
    <mergeCell ref="AB4:AB6"/>
    <mergeCell ref="A4:A6"/>
    <mergeCell ref="E4:E6"/>
    <mergeCell ref="Z4:Z6"/>
    <mergeCell ref="AA4:AA6"/>
    <mergeCell ref="D4:D6"/>
    <mergeCell ref="AB7:AB9"/>
    <mergeCell ref="E19:E21"/>
    <mergeCell ref="E22:E24"/>
    <mergeCell ref="A19:A21"/>
    <mergeCell ref="D19:D21"/>
    <mergeCell ref="AB22:AB24"/>
    <mergeCell ref="AB16:AB18"/>
    <mergeCell ref="E10:E12"/>
    <mergeCell ref="E16:E18"/>
    <mergeCell ref="D16:D18"/>
    <mergeCell ref="AA10:AA12"/>
    <mergeCell ref="D10:D12"/>
    <mergeCell ref="A10:A12"/>
    <mergeCell ref="A7:A9"/>
    <mergeCell ref="D7:D9"/>
    <mergeCell ref="E7:E9"/>
  </mergeCells>
  <dataValidations xWindow="412" yWindow="334" count="4">
    <dataValidation type="time" operator="greaterThanOrEqual" allowBlank="1" showInputMessage="1" showErrorMessage="1" prompt="čas jednotlivce v cíli" sqref="G4:G48">
      <formula1>F4</formula1>
    </dataValidation>
    <dataValidation type="whole" operator="greaterThanOrEqual" allowBlank="1" showInputMessage="1" showErrorMessage="1" sqref="I4:I48 L4:S48">
      <formula1>0</formula1>
    </dataValidation>
    <dataValidation type="time" operator="greaterThanOrEqual" allowBlank="1" showInputMessage="1" showErrorMessage="1" sqref="V4:V48 E4:E48">
      <formula1>0</formula1>
    </dataValidation>
    <dataValidation type="list" operator="greaterThanOrEqual" allowBlank="1" showInputMessage="1" showErrorMessage="1" sqref="J4:K48">
      <formula1>$AD$1:$AD$2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="115" zoomScaleNormal="115" workbookViewId="0">
      <pane ySplit="3" topLeftCell="A4" activePane="bottomLeft" state="frozen"/>
      <selection pane="bottomLeft" activeCell="I10" sqref="I10"/>
    </sheetView>
  </sheetViews>
  <sheetFormatPr defaultColWidth="9.140625" defaultRowHeight="15" x14ac:dyDescent="0.25"/>
  <cols>
    <col min="1" max="1" width="5" style="2" customWidth="1"/>
    <col min="2" max="2" width="18.42578125" style="1" customWidth="1"/>
    <col min="3" max="3" width="5" style="33" bestFit="1" customWidth="1"/>
    <col min="4" max="4" width="9" style="18" customWidth="1"/>
    <col min="5" max="5" width="5.28515625" style="1" hidden="1" customWidth="1"/>
    <col min="6" max="7" width="7.5703125" style="1" customWidth="1"/>
    <col min="8" max="8" width="6.85546875" style="9" customWidth="1"/>
    <col min="9" max="9" width="2" style="1" bestFit="1" customWidth="1"/>
    <col min="10" max="10" width="2.7109375" style="1" hidden="1" customWidth="1"/>
    <col min="11" max="11" width="1.85546875" style="1" bestFit="1" customWidth="1"/>
    <col min="12" max="12" width="2.140625" style="1" customWidth="1"/>
    <col min="13" max="13" width="2.42578125" style="1" customWidth="1"/>
    <col min="14" max="14" width="2.140625" style="1" bestFit="1" customWidth="1"/>
    <col min="15" max="16" width="1.85546875" style="1" bestFit="1" customWidth="1"/>
    <col min="17" max="17" width="2.7109375" style="1" bestFit="1" customWidth="1"/>
    <col min="18" max="18" width="2.5703125" style="1" customWidth="1"/>
    <col min="19" max="19" width="3.5703125" style="1" bestFit="1" customWidth="1"/>
    <col min="20" max="20" width="5.42578125" style="1" hidden="1" customWidth="1"/>
    <col min="21" max="21" width="7.140625" style="14" customWidth="1"/>
    <col min="22" max="22" width="7.28515625" style="1" bestFit="1" customWidth="1"/>
    <col min="23" max="23" width="8.7109375" style="15" customWidth="1"/>
    <col min="24" max="24" width="8.42578125" style="1" hidden="1" customWidth="1"/>
    <col min="25" max="25" width="8.28515625" style="1" customWidth="1"/>
    <col min="26" max="26" width="8.42578125" style="1" customWidth="1"/>
    <col min="27" max="27" width="8.7109375" style="1" hidden="1" customWidth="1"/>
    <col min="28" max="28" width="8.28515625" style="1" customWidth="1"/>
    <col min="29" max="29" width="9.140625" style="1"/>
    <col min="30" max="30" width="11.85546875" style="1" bestFit="1" customWidth="1"/>
    <col min="31" max="16384" width="9.140625" style="1"/>
  </cols>
  <sheetData>
    <row r="1" spans="1:30" ht="15" customHeight="1" x14ac:dyDescent="0.25">
      <c r="A1" s="200" t="s">
        <v>0</v>
      </c>
      <c r="B1" s="62" t="s">
        <v>1</v>
      </c>
      <c r="C1" s="205" t="s">
        <v>34</v>
      </c>
      <c r="D1" s="175" t="s">
        <v>2</v>
      </c>
      <c r="E1" s="178" t="s">
        <v>12</v>
      </c>
      <c r="F1" s="178" t="s">
        <v>11</v>
      </c>
      <c r="G1" s="208" t="s">
        <v>3</v>
      </c>
      <c r="H1" s="178" t="s">
        <v>4</v>
      </c>
      <c r="I1" s="183" t="s">
        <v>5</v>
      </c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5"/>
      <c r="U1" s="186" t="s">
        <v>23</v>
      </c>
      <c r="V1" s="211" t="s">
        <v>7</v>
      </c>
      <c r="W1" s="197" t="s">
        <v>8</v>
      </c>
      <c r="X1" s="49"/>
      <c r="Y1" s="175" t="s">
        <v>24</v>
      </c>
      <c r="Z1" s="178" t="s">
        <v>10</v>
      </c>
      <c r="AA1" s="49"/>
      <c r="AB1" s="175" t="s">
        <v>9</v>
      </c>
      <c r="AD1" s="7">
        <v>0</v>
      </c>
    </row>
    <row r="2" spans="1:30" ht="13.5" customHeight="1" x14ac:dyDescent="0.25">
      <c r="A2" s="201"/>
      <c r="B2" s="203" t="s">
        <v>32</v>
      </c>
      <c r="C2" s="206"/>
      <c r="D2" s="176"/>
      <c r="E2" s="179"/>
      <c r="F2" s="179"/>
      <c r="G2" s="209"/>
      <c r="H2" s="179"/>
      <c r="I2" s="189" t="s">
        <v>18</v>
      </c>
      <c r="J2" s="191" t="s">
        <v>13</v>
      </c>
      <c r="K2" s="191" t="s">
        <v>14</v>
      </c>
      <c r="L2" s="193" t="s">
        <v>13</v>
      </c>
      <c r="M2" s="193" t="s">
        <v>33</v>
      </c>
      <c r="N2" s="191" t="s">
        <v>15</v>
      </c>
      <c r="O2" s="195" t="s">
        <v>19</v>
      </c>
      <c r="P2" s="196"/>
      <c r="Q2" s="193" t="s">
        <v>20</v>
      </c>
      <c r="R2" s="193" t="s">
        <v>21</v>
      </c>
      <c r="S2" s="191" t="s">
        <v>22</v>
      </c>
      <c r="T2" s="181" t="s">
        <v>6</v>
      </c>
      <c r="U2" s="187"/>
      <c r="V2" s="212"/>
      <c r="W2" s="198"/>
      <c r="X2" s="46"/>
      <c r="Y2" s="176"/>
      <c r="Z2" s="179"/>
      <c r="AA2" s="46"/>
      <c r="AB2" s="176"/>
      <c r="AD2" s="7">
        <v>20</v>
      </c>
    </row>
    <row r="3" spans="1:30" ht="11.25" customHeight="1" thickBot="1" x14ac:dyDescent="0.3">
      <c r="A3" s="202"/>
      <c r="B3" s="204"/>
      <c r="C3" s="207"/>
      <c r="D3" s="177"/>
      <c r="E3" s="180"/>
      <c r="F3" s="180"/>
      <c r="G3" s="210"/>
      <c r="H3" s="180"/>
      <c r="I3" s="190"/>
      <c r="J3" s="192"/>
      <c r="K3" s="192"/>
      <c r="L3" s="194"/>
      <c r="M3" s="194"/>
      <c r="N3" s="192"/>
      <c r="O3" s="60" t="s">
        <v>16</v>
      </c>
      <c r="P3" s="60" t="s">
        <v>17</v>
      </c>
      <c r="Q3" s="194"/>
      <c r="R3" s="194"/>
      <c r="S3" s="192"/>
      <c r="T3" s="182"/>
      <c r="U3" s="188"/>
      <c r="V3" s="213"/>
      <c r="W3" s="199"/>
      <c r="X3" s="61"/>
      <c r="Y3" s="177"/>
      <c r="Z3" s="180"/>
      <c r="AA3" s="61"/>
      <c r="AB3" s="177"/>
    </row>
    <row r="4" spans="1:30" x14ac:dyDescent="0.25">
      <c r="A4" s="156">
        <f>'[1]Žáci - 4'!A2</f>
        <v>1</v>
      </c>
      <c r="B4" s="105" t="str">
        <f>'[1]Žáci - 4'!B2</f>
        <v>Ondřej Šnajder</v>
      </c>
      <c r="C4" s="134">
        <f>'[1]Žáci - 4'!C2</f>
        <v>2002</v>
      </c>
      <c r="D4" s="159" t="str">
        <f>'[1]Žáci - 4'!D2</f>
        <v>Žlutý kvítek Palkovice</v>
      </c>
      <c r="E4" s="167">
        <v>5.4166666666666703E-2</v>
      </c>
      <c r="F4" s="109">
        <v>1.0416666666666667E-3</v>
      </c>
      <c r="G4" s="110">
        <v>2.9398148148148149E-2</v>
      </c>
      <c r="H4" s="111">
        <f t="shared" ref="H4:H12" si="0">G4-F4</f>
        <v>2.8356481481481483E-2</v>
      </c>
      <c r="I4" s="112">
        <v>1</v>
      </c>
      <c r="J4" s="115">
        <v>0</v>
      </c>
      <c r="K4" s="114">
        <v>0</v>
      </c>
      <c r="L4" s="114">
        <v>0</v>
      </c>
      <c r="M4" s="114">
        <v>0</v>
      </c>
      <c r="N4" s="115">
        <v>0</v>
      </c>
      <c r="O4" s="114">
        <v>3</v>
      </c>
      <c r="P4" s="115">
        <v>1</v>
      </c>
      <c r="Q4" s="114">
        <v>5</v>
      </c>
      <c r="R4" s="115">
        <v>2</v>
      </c>
      <c r="S4" s="114">
        <v>4</v>
      </c>
      <c r="T4" s="116">
        <f t="shared" ref="T4:T15" si="1">SUM(I4:S4)</f>
        <v>16</v>
      </c>
      <c r="U4" s="117">
        <f t="shared" ref="U4:U12" si="2">TIME(0,T4,0)</f>
        <v>1.1111111111111112E-2</v>
      </c>
      <c r="V4" s="118">
        <v>0</v>
      </c>
      <c r="W4" s="119">
        <f t="shared" ref="W4:W15" si="3">H4+U4-V4</f>
        <v>3.9467592592592596E-2</v>
      </c>
      <c r="X4" s="111">
        <f t="shared" ref="X4:X15" si="4">IF(OR(K4=AD$2,J4=AD$2),"",W4)</f>
        <v>3.9467592592592596E-2</v>
      </c>
      <c r="Y4" s="130">
        <f t="shared" ref="Y4:Y15" si="5">IF(OR(J4=AD$2,K4=AD$2),"DISC",RANK(X4,X$4:X$31720,1))</f>
        <v>11</v>
      </c>
      <c r="Z4" s="164">
        <f>SUM(W4:W6)</f>
        <v>0.11765046296296297</v>
      </c>
      <c r="AA4" s="164">
        <f>IF(OR(K4=AD$2,J4=AD$2,J5=AD$2,J6=AD$2,K5=AD$2,K6=AD$2),"",Z4)</f>
        <v>0.11765046296296297</v>
      </c>
      <c r="AB4" s="162" t="str">
        <f>IF(OR(Y4="DISC",Y5="DISC",Y6="DISC"),"DISC",RANK(AA4,AA$4:AA$31720,1))</f>
        <v>DISC</v>
      </c>
    </row>
    <row r="5" spans="1:30" x14ac:dyDescent="0.25">
      <c r="A5" s="157"/>
      <c r="B5" s="107" t="str">
        <f>'[1]Žáci - 4'!B3</f>
        <v>Michal Vladimír Bužek</v>
      </c>
      <c r="C5" s="135">
        <f>'[1]Žáci - 4'!C3</f>
        <v>2002</v>
      </c>
      <c r="D5" s="160"/>
      <c r="E5" s="168"/>
      <c r="F5" s="120">
        <v>2.9398148148148149E-2</v>
      </c>
      <c r="G5" s="121">
        <v>5.8773148148148151E-2</v>
      </c>
      <c r="H5" s="122">
        <f t="shared" si="0"/>
        <v>2.9375000000000002E-2</v>
      </c>
      <c r="I5" s="123">
        <v>1</v>
      </c>
      <c r="J5" s="124">
        <v>0</v>
      </c>
      <c r="K5" s="125">
        <v>0</v>
      </c>
      <c r="L5" s="125">
        <v>1</v>
      </c>
      <c r="M5" s="125">
        <v>20</v>
      </c>
      <c r="N5" s="124">
        <v>0</v>
      </c>
      <c r="O5" s="125">
        <v>2</v>
      </c>
      <c r="P5" s="124">
        <v>0</v>
      </c>
      <c r="Q5" s="125">
        <v>4</v>
      </c>
      <c r="R5" s="124">
        <v>1</v>
      </c>
      <c r="S5" s="125">
        <v>3</v>
      </c>
      <c r="T5" s="126">
        <f t="shared" si="1"/>
        <v>32</v>
      </c>
      <c r="U5" s="127">
        <f t="shared" si="2"/>
        <v>2.2222222222222223E-2</v>
      </c>
      <c r="V5" s="121">
        <v>0</v>
      </c>
      <c r="W5" s="128">
        <f t="shared" si="3"/>
        <v>5.1597222222222225E-2</v>
      </c>
      <c r="X5" s="122">
        <f t="shared" si="4"/>
        <v>5.1597222222222225E-2</v>
      </c>
      <c r="Y5" s="132" t="str">
        <f>IF(OR(M5=AD$2,K5=AD$2),"DISC",RANK(X5,X$4:X$31720,1))</f>
        <v>DISC</v>
      </c>
      <c r="Z5" s="170"/>
      <c r="AA5" s="165"/>
      <c r="AB5" s="152"/>
    </row>
    <row r="6" spans="1:30" ht="15.75" thickBot="1" x14ac:dyDescent="0.3">
      <c r="A6" s="158"/>
      <c r="B6" s="65" t="str">
        <f>'[1]Žáci - 4'!B4</f>
        <v>Vít Jakub Pavlas</v>
      </c>
      <c r="C6" s="50">
        <f>'[1]Žáci - 4'!C4</f>
        <v>2003</v>
      </c>
      <c r="D6" s="161"/>
      <c r="E6" s="169"/>
      <c r="F6" s="52">
        <v>5.8773148148148151E-2</v>
      </c>
      <c r="G6" s="67">
        <v>8.188657407407407E-2</v>
      </c>
      <c r="H6" s="54">
        <f t="shared" si="0"/>
        <v>2.3113425925925919E-2</v>
      </c>
      <c r="I6" s="71">
        <v>2</v>
      </c>
      <c r="J6" s="56">
        <v>0</v>
      </c>
      <c r="K6" s="55">
        <v>0</v>
      </c>
      <c r="L6" s="55">
        <v>0</v>
      </c>
      <c r="M6" s="55">
        <v>0</v>
      </c>
      <c r="N6" s="56">
        <v>0</v>
      </c>
      <c r="O6" s="55">
        <v>0</v>
      </c>
      <c r="P6" s="56">
        <v>1</v>
      </c>
      <c r="Q6" s="55">
        <v>0</v>
      </c>
      <c r="R6" s="56">
        <v>2</v>
      </c>
      <c r="S6" s="55">
        <v>0</v>
      </c>
      <c r="T6" s="72">
        <f t="shared" si="1"/>
        <v>5</v>
      </c>
      <c r="U6" s="58">
        <f t="shared" si="2"/>
        <v>3.472222222222222E-3</v>
      </c>
      <c r="V6" s="67">
        <v>0</v>
      </c>
      <c r="W6" s="73">
        <f t="shared" si="3"/>
        <v>2.6585648148148143E-2</v>
      </c>
      <c r="X6" s="54">
        <f t="shared" si="4"/>
        <v>2.6585648148148143E-2</v>
      </c>
      <c r="Y6" s="76">
        <f t="shared" si="5"/>
        <v>6</v>
      </c>
      <c r="Z6" s="171"/>
      <c r="AA6" s="166"/>
      <c r="AB6" s="163"/>
    </row>
    <row r="7" spans="1:30" ht="15" customHeight="1" x14ac:dyDescent="0.25">
      <c r="A7" s="157">
        <f>'[1]Žáci - 4'!A5</f>
        <v>3</v>
      </c>
      <c r="B7" s="105" t="str">
        <f>'[1]Žáci - 4'!B5</f>
        <v>Ondřej Březina</v>
      </c>
      <c r="C7" s="134">
        <f>'[1]Žáci - 4'!C5</f>
        <v>2001</v>
      </c>
      <c r="D7" s="160" t="str">
        <f>'[1]Žáci - 4'!D5</f>
        <v>TOM 1310 Divočáci Frýdlant n.O.</v>
      </c>
      <c r="E7" s="154">
        <v>4.3055555555555597E-2</v>
      </c>
      <c r="F7" s="109">
        <v>2.0833333333333333E-3</v>
      </c>
      <c r="G7" s="110">
        <v>2.4872685185185189E-2</v>
      </c>
      <c r="H7" s="111">
        <f t="shared" si="0"/>
        <v>2.2789351851851856E-2</v>
      </c>
      <c r="I7" s="112">
        <v>1</v>
      </c>
      <c r="J7" s="115">
        <v>0</v>
      </c>
      <c r="K7" s="114">
        <v>0</v>
      </c>
      <c r="L7" s="114">
        <v>0</v>
      </c>
      <c r="M7" s="114">
        <v>0</v>
      </c>
      <c r="N7" s="115">
        <v>0</v>
      </c>
      <c r="O7" s="114">
        <v>3</v>
      </c>
      <c r="P7" s="115">
        <v>1</v>
      </c>
      <c r="Q7" s="114">
        <v>1</v>
      </c>
      <c r="R7" s="115">
        <v>0</v>
      </c>
      <c r="S7" s="114">
        <v>1</v>
      </c>
      <c r="T7" s="116">
        <f t="shared" si="1"/>
        <v>7</v>
      </c>
      <c r="U7" s="117">
        <f t="shared" si="2"/>
        <v>4.8611111111111112E-3</v>
      </c>
      <c r="V7" s="118">
        <v>0</v>
      </c>
      <c r="W7" s="119">
        <f t="shared" si="3"/>
        <v>2.7650462962962967E-2</v>
      </c>
      <c r="X7" s="111">
        <f t="shared" si="4"/>
        <v>2.7650462962962967E-2</v>
      </c>
      <c r="Y7" s="130">
        <f t="shared" si="5"/>
        <v>7</v>
      </c>
      <c r="Z7" s="165">
        <f>SUM(W7:W9)</f>
        <v>7.1967592592592597E-2</v>
      </c>
      <c r="AA7" s="165">
        <f>IF(OR(K7=AD$2,J7=AD$2,J8=AD$2,J9=AD$2,K8=AD$2,K9=AD$2),"",Z7)</f>
        <v>7.1967592592592597E-2</v>
      </c>
      <c r="AB7" s="151">
        <f>IF(OR(Y7="DISC",Y8="DISC",Y9="DISC"),"DISC",RANK(AA7,AA$4:AA$31720,1))</f>
        <v>1</v>
      </c>
    </row>
    <row r="8" spans="1:30" ht="15" customHeight="1" x14ac:dyDescent="0.25">
      <c r="A8" s="157"/>
      <c r="B8" s="107" t="str">
        <f>'[1]Žáci - 4'!B6</f>
        <v>Ondřej Václavínek</v>
      </c>
      <c r="C8" s="135">
        <f>'[1]Žáci - 4'!C6</f>
        <v>2002</v>
      </c>
      <c r="D8" s="160"/>
      <c r="E8" s="154"/>
      <c r="F8" s="120">
        <v>2.4872685185185189E-2</v>
      </c>
      <c r="G8" s="121">
        <v>4.5729166666666661E-2</v>
      </c>
      <c r="H8" s="122">
        <f t="shared" si="0"/>
        <v>2.0856481481481472E-2</v>
      </c>
      <c r="I8" s="123">
        <v>0</v>
      </c>
      <c r="J8" s="124">
        <v>0</v>
      </c>
      <c r="K8" s="125">
        <v>0</v>
      </c>
      <c r="L8" s="125">
        <v>0</v>
      </c>
      <c r="M8" s="125">
        <v>0</v>
      </c>
      <c r="N8" s="124">
        <v>0</v>
      </c>
      <c r="O8" s="125">
        <v>0</v>
      </c>
      <c r="P8" s="124">
        <v>2</v>
      </c>
      <c r="Q8" s="125">
        <v>1</v>
      </c>
      <c r="R8" s="124">
        <v>0</v>
      </c>
      <c r="S8" s="125">
        <v>0</v>
      </c>
      <c r="T8" s="126">
        <f t="shared" si="1"/>
        <v>3</v>
      </c>
      <c r="U8" s="127">
        <f t="shared" si="2"/>
        <v>2.0833333333333333E-3</v>
      </c>
      <c r="V8" s="121">
        <v>0</v>
      </c>
      <c r="W8" s="128">
        <f t="shared" si="3"/>
        <v>2.2939814814814805E-2</v>
      </c>
      <c r="X8" s="122">
        <f t="shared" si="4"/>
        <v>2.2939814814814805E-2</v>
      </c>
      <c r="Y8" s="132">
        <f t="shared" si="5"/>
        <v>4</v>
      </c>
      <c r="Z8" s="170"/>
      <c r="AA8" s="165"/>
      <c r="AB8" s="152"/>
    </row>
    <row r="9" spans="1:30" ht="15" customHeight="1" thickBot="1" x14ac:dyDescent="0.3">
      <c r="A9" s="157"/>
      <c r="B9" s="63" t="str">
        <f>'[1]Žáci - 4'!B7</f>
        <v>Daniel Prachař</v>
      </c>
      <c r="C9" s="10">
        <f>'[1]Žáci - 4'!C7</f>
        <v>2002</v>
      </c>
      <c r="D9" s="160"/>
      <c r="E9" s="154"/>
      <c r="F9" s="5">
        <v>4.5729166666666661E-2</v>
      </c>
      <c r="G9" s="66">
        <v>6.5717592592592591E-2</v>
      </c>
      <c r="H9" s="8">
        <f t="shared" si="0"/>
        <v>1.998842592592593E-2</v>
      </c>
      <c r="I9" s="68">
        <v>0</v>
      </c>
      <c r="J9" s="3">
        <v>0</v>
      </c>
      <c r="K9" s="6">
        <v>0</v>
      </c>
      <c r="L9" s="6">
        <v>0</v>
      </c>
      <c r="M9" s="6">
        <v>0</v>
      </c>
      <c r="N9" s="3">
        <v>0</v>
      </c>
      <c r="O9" s="6">
        <v>2</v>
      </c>
      <c r="P9" s="3">
        <v>0</v>
      </c>
      <c r="Q9" s="6">
        <v>0</v>
      </c>
      <c r="R9" s="3">
        <v>0</v>
      </c>
      <c r="S9" s="6">
        <v>0</v>
      </c>
      <c r="T9" s="70">
        <f t="shared" si="1"/>
        <v>2</v>
      </c>
      <c r="U9" s="13">
        <f t="shared" si="2"/>
        <v>1.3888888888888889E-3</v>
      </c>
      <c r="V9" s="66">
        <v>0</v>
      </c>
      <c r="W9" s="25">
        <f t="shared" si="3"/>
        <v>2.1377314814814818E-2</v>
      </c>
      <c r="X9" s="8">
        <f t="shared" si="4"/>
        <v>2.1377314814814818E-2</v>
      </c>
      <c r="Y9" s="75">
        <f t="shared" si="5"/>
        <v>2</v>
      </c>
      <c r="Z9" s="170"/>
      <c r="AA9" s="165"/>
      <c r="AB9" s="152"/>
    </row>
    <row r="10" spans="1:30" ht="15" customHeight="1" x14ac:dyDescent="0.25">
      <c r="A10" s="156">
        <f>'[1]Žáci - 4'!A8</f>
        <v>4</v>
      </c>
      <c r="B10" s="105" t="str">
        <f>'[1]Žáci - 4'!B8</f>
        <v>Eduard Česnek Lomas</v>
      </c>
      <c r="C10" s="134">
        <f>'[1]Žáci - 4'!C8</f>
        <v>2003</v>
      </c>
      <c r="D10" s="159" t="str">
        <f>'[1]Žáci - 4'!D8</f>
        <v>TOM-KČT Kralupy n.Vlt.</v>
      </c>
      <c r="E10" s="153">
        <v>0</v>
      </c>
      <c r="F10" s="109">
        <v>2.0833333333333333E-3</v>
      </c>
      <c r="G10" s="110">
        <v>3.0462962962962966E-2</v>
      </c>
      <c r="H10" s="111">
        <f t="shared" si="0"/>
        <v>2.8379629629629633E-2</v>
      </c>
      <c r="I10" s="112">
        <v>1</v>
      </c>
      <c r="J10" s="115">
        <v>0</v>
      </c>
      <c r="K10" s="114">
        <v>0</v>
      </c>
      <c r="L10" s="114">
        <v>0</v>
      </c>
      <c r="M10" s="114">
        <v>0</v>
      </c>
      <c r="N10" s="115">
        <v>0</v>
      </c>
      <c r="O10" s="114">
        <v>1</v>
      </c>
      <c r="P10" s="115">
        <v>0</v>
      </c>
      <c r="Q10" s="114">
        <v>1</v>
      </c>
      <c r="R10" s="115">
        <v>2</v>
      </c>
      <c r="S10" s="114">
        <v>4</v>
      </c>
      <c r="T10" s="116">
        <f t="shared" si="1"/>
        <v>9</v>
      </c>
      <c r="U10" s="117">
        <f t="shared" si="2"/>
        <v>6.2499999999999995E-3</v>
      </c>
      <c r="V10" s="118">
        <v>0</v>
      </c>
      <c r="W10" s="119">
        <f t="shared" si="3"/>
        <v>3.4629629629629635E-2</v>
      </c>
      <c r="X10" s="111">
        <f t="shared" si="4"/>
        <v>3.4629629629629635E-2</v>
      </c>
      <c r="Y10" s="130">
        <f t="shared" si="5"/>
        <v>9</v>
      </c>
      <c r="Z10" s="164">
        <f>SUM(W10:W12)</f>
        <v>9.3263888888888882E-2</v>
      </c>
      <c r="AA10" s="164">
        <f>IF(OR(K10=AD$2,J10=AD$2,J11=AD$2,J12=AD$2,K11=AD$2,K12=AD$2),"",Z10)</f>
        <v>9.3263888888888882E-2</v>
      </c>
      <c r="AB10" s="162">
        <f>IF(OR(Y10="DISC",Y11="DISC",Y12="DISC"),"DISC",RANK(AA10,AA$4:AA$31720,1))</f>
        <v>3</v>
      </c>
    </row>
    <row r="11" spans="1:30" ht="15" customHeight="1" x14ac:dyDescent="0.25">
      <c r="A11" s="157"/>
      <c r="B11" s="107" t="str">
        <f>'[1]Žáci - 4'!B9</f>
        <v>Petr Plicka</v>
      </c>
      <c r="C11" s="135">
        <f>'[1]Žáci - 4'!C9</f>
        <v>2003</v>
      </c>
      <c r="D11" s="160"/>
      <c r="E11" s="154"/>
      <c r="F11" s="120">
        <v>3.0462962962962966E-2</v>
      </c>
      <c r="G11" s="121">
        <v>5.8298611111111114E-2</v>
      </c>
      <c r="H11" s="122">
        <f t="shared" si="0"/>
        <v>2.7835648148148148E-2</v>
      </c>
      <c r="I11" s="123">
        <v>1</v>
      </c>
      <c r="J11" s="124">
        <v>0</v>
      </c>
      <c r="K11" s="125">
        <v>0</v>
      </c>
      <c r="L11" s="125">
        <v>0</v>
      </c>
      <c r="M11" s="125">
        <v>0</v>
      </c>
      <c r="N11" s="124">
        <v>0</v>
      </c>
      <c r="O11" s="125">
        <v>2</v>
      </c>
      <c r="P11" s="124">
        <v>1</v>
      </c>
      <c r="Q11" s="125">
        <v>1</v>
      </c>
      <c r="R11" s="124">
        <v>3</v>
      </c>
      <c r="S11" s="125">
        <v>2</v>
      </c>
      <c r="T11" s="126">
        <f t="shared" si="1"/>
        <v>10</v>
      </c>
      <c r="U11" s="127">
        <f t="shared" si="2"/>
        <v>6.9444444444444441E-3</v>
      </c>
      <c r="V11" s="121">
        <v>0</v>
      </c>
      <c r="W11" s="128">
        <f t="shared" si="3"/>
        <v>3.4780092592592592E-2</v>
      </c>
      <c r="X11" s="122">
        <f t="shared" si="4"/>
        <v>3.4780092592592592E-2</v>
      </c>
      <c r="Y11" s="132">
        <f t="shared" si="5"/>
        <v>10</v>
      </c>
      <c r="Z11" s="170"/>
      <c r="AA11" s="165"/>
      <c r="AB11" s="152"/>
    </row>
    <row r="12" spans="1:30" ht="15" customHeight="1" thickBot="1" x14ac:dyDescent="0.3">
      <c r="A12" s="158"/>
      <c r="B12" s="65" t="str">
        <f>'[1]Žáci - 4'!B10</f>
        <v>Vojtěch Kozelka</v>
      </c>
      <c r="C12" s="50">
        <f>'[1]Žáci - 4'!C10</f>
        <v>2003</v>
      </c>
      <c r="D12" s="161"/>
      <c r="E12" s="155"/>
      <c r="F12" s="52">
        <v>5.8298611111111114E-2</v>
      </c>
      <c r="G12" s="67">
        <v>8.0069444444444443E-2</v>
      </c>
      <c r="H12" s="54">
        <f t="shared" si="0"/>
        <v>2.177083333333333E-2</v>
      </c>
      <c r="I12" s="71">
        <v>2</v>
      </c>
      <c r="J12" s="56">
        <v>0</v>
      </c>
      <c r="K12" s="55">
        <v>0</v>
      </c>
      <c r="L12" s="55">
        <v>0</v>
      </c>
      <c r="M12" s="55">
        <v>0</v>
      </c>
      <c r="N12" s="56">
        <v>0</v>
      </c>
      <c r="O12" s="55">
        <v>1</v>
      </c>
      <c r="P12" s="56">
        <v>0</v>
      </c>
      <c r="Q12" s="55">
        <v>0</v>
      </c>
      <c r="R12" s="56">
        <v>0</v>
      </c>
      <c r="S12" s="55">
        <v>0</v>
      </c>
      <c r="T12" s="72">
        <f t="shared" si="1"/>
        <v>3</v>
      </c>
      <c r="U12" s="58">
        <f t="shared" si="2"/>
        <v>2.0833333333333333E-3</v>
      </c>
      <c r="V12" s="67">
        <v>0</v>
      </c>
      <c r="W12" s="73">
        <f t="shared" si="3"/>
        <v>2.3854166666666662E-2</v>
      </c>
      <c r="X12" s="54">
        <f t="shared" si="4"/>
        <v>2.3854166666666662E-2</v>
      </c>
      <c r="Y12" s="76">
        <f t="shared" si="5"/>
        <v>5</v>
      </c>
      <c r="Z12" s="171"/>
      <c r="AA12" s="166"/>
      <c r="AB12" s="163"/>
    </row>
    <row r="13" spans="1:30" ht="15" customHeight="1" x14ac:dyDescent="0.25">
      <c r="A13" s="157">
        <f>'[1]Žáci - 4'!A11</f>
        <v>22</v>
      </c>
      <c r="B13" s="105" t="str">
        <f>'[1]Žáci - 4'!B11</f>
        <v>Tomáš Gilg</v>
      </c>
      <c r="C13" s="134">
        <f>'[1]Žáci - 4'!C11</f>
        <v>2002</v>
      </c>
      <c r="D13" s="160" t="str">
        <f>'[1]Žáci - 4'!D11</f>
        <v>TOM Nezmaři Bílovec</v>
      </c>
      <c r="E13" s="154">
        <v>0</v>
      </c>
      <c r="F13" s="109">
        <v>1.0416666666666667E-3</v>
      </c>
      <c r="G13" s="110">
        <v>2.8217592592592589E-2</v>
      </c>
      <c r="H13" s="111">
        <f>G13-F13</f>
        <v>2.7175925925925923E-2</v>
      </c>
      <c r="I13" s="112">
        <v>0</v>
      </c>
      <c r="J13" s="115">
        <v>0</v>
      </c>
      <c r="K13" s="114">
        <v>0</v>
      </c>
      <c r="L13" s="114">
        <v>0</v>
      </c>
      <c r="M13" s="114">
        <v>0</v>
      </c>
      <c r="N13" s="115">
        <v>0</v>
      </c>
      <c r="O13" s="114">
        <v>1</v>
      </c>
      <c r="P13" s="115">
        <v>0</v>
      </c>
      <c r="Q13" s="114">
        <v>0</v>
      </c>
      <c r="R13" s="115">
        <v>1</v>
      </c>
      <c r="S13" s="114">
        <v>0</v>
      </c>
      <c r="T13" s="116">
        <f t="shared" si="1"/>
        <v>2</v>
      </c>
      <c r="U13" s="117">
        <f>TIME(0,T13,0)</f>
        <v>1.3888888888888889E-3</v>
      </c>
      <c r="V13" s="118">
        <v>0</v>
      </c>
      <c r="W13" s="119">
        <f t="shared" si="3"/>
        <v>2.856481481481481E-2</v>
      </c>
      <c r="X13" s="111">
        <f t="shared" si="4"/>
        <v>2.856481481481481E-2</v>
      </c>
      <c r="Y13" s="130">
        <f t="shared" si="5"/>
        <v>8</v>
      </c>
      <c r="Z13" s="165">
        <f>SUM(W13:W15)</f>
        <v>7.2337962962962965E-2</v>
      </c>
      <c r="AA13" s="165">
        <f>IF(OR(K13=AD$2,J13=AD$2,J14=AD$2,J15=AD$2,K14=AD$2,K15=AD$2),"",Z13)</f>
        <v>7.2337962962962965E-2</v>
      </c>
      <c r="AB13" s="151">
        <f>IF(OR(Y13="DISC",Y14="DISC",Y15="DISC"),"DISC",RANK(AA13,AA$4:AA$31720,1))</f>
        <v>2</v>
      </c>
    </row>
    <row r="14" spans="1:30" ht="15" customHeight="1" x14ac:dyDescent="0.25">
      <c r="A14" s="157"/>
      <c r="B14" s="107" t="str">
        <f>'[1]Žáci - 4'!B12</f>
        <v>Filip Zajíček</v>
      </c>
      <c r="C14" s="135">
        <f>'[1]Žáci - 4'!C12</f>
        <v>2000</v>
      </c>
      <c r="D14" s="160"/>
      <c r="E14" s="154"/>
      <c r="F14" s="120">
        <v>2.8217592592592589E-2</v>
      </c>
      <c r="G14" s="121">
        <v>4.8032407407407406E-2</v>
      </c>
      <c r="H14" s="122">
        <f>G14-F14</f>
        <v>1.9814814814814816E-2</v>
      </c>
      <c r="I14" s="123">
        <v>0</v>
      </c>
      <c r="J14" s="124">
        <v>0</v>
      </c>
      <c r="K14" s="125">
        <v>0</v>
      </c>
      <c r="L14" s="125">
        <v>0</v>
      </c>
      <c r="M14" s="125">
        <v>0</v>
      </c>
      <c r="N14" s="124">
        <v>0</v>
      </c>
      <c r="O14" s="125">
        <v>1</v>
      </c>
      <c r="P14" s="124">
        <v>1</v>
      </c>
      <c r="Q14" s="125">
        <v>0</v>
      </c>
      <c r="R14" s="124">
        <v>1</v>
      </c>
      <c r="S14" s="125">
        <v>1</v>
      </c>
      <c r="T14" s="126">
        <f t="shared" si="1"/>
        <v>4</v>
      </c>
      <c r="U14" s="127">
        <f>TIME(0,T14,0)</f>
        <v>2.7777777777777779E-3</v>
      </c>
      <c r="V14" s="121">
        <v>0</v>
      </c>
      <c r="W14" s="128">
        <f t="shared" si="3"/>
        <v>2.2592592592592595E-2</v>
      </c>
      <c r="X14" s="122">
        <f t="shared" si="4"/>
        <v>2.2592592592592595E-2</v>
      </c>
      <c r="Y14" s="132">
        <f t="shared" si="5"/>
        <v>3</v>
      </c>
      <c r="Z14" s="170"/>
      <c r="AA14" s="165"/>
      <c r="AB14" s="152"/>
    </row>
    <row r="15" spans="1:30" ht="15" customHeight="1" thickBot="1" x14ac:dyDescent="0.3">
      <c r="A15" s="158"/>
      <c r="B15" s="65" t="str">
        <f>'[1]Žáci - 4'!B13</f>
        <v>Radovan Fešar</v>
      </c>
      <c r="C15" s="50">
        <f>'[1]Žáci - 4'!C13</f>
        <v>2000</v>
      </c>
      <c r="D15" s="161"/>
      <c r="E15" s="155"/>
      <c r="F15" s="52">
        <v>4.8032407407407406E-2</v>
      </c>
      <c r="G15" s="67">
        <v>6.9212962962962962E-2</v>
      </c>
      <c r="H15" s="54">
        <f>G15-F15</f>
        <v>2.1180555555555557E-2</v>
      </c>
      <c r="I15" s="71">
        <v>0</v>
      </c>
      <c r="J15" s="56">
        <v>0</v>
      </c>
      <c r="K15" s="55">
        <v>0</v>
      </c>
      <c r="L15" s="55">
        <v>0</v>
      </c>
      <c r="M15" s="55">
        <v>0</v>
      </c>
      <c r="N15" s="56">
        <v>0</v>
      </c>
      <c r="O15" s="55">
        <v>0</v>
      </c>
      <c r="P15" s="56">
        <v>0</v>
      </c>
      <c r="Q15" s="55">
        <v>0</v>
      </c>
      <c r="R15" s="56">
        <v>0</v>
      </c>
      <c r="S15" s="55">
        <v>0</v>
      </c>
      <c r="T15" s="72">
        <f t="shared" si="1"/>
        <v>0</v>
      </c>
      <c r="U15" s="58">
        <f>TIME(0,T15,0)</f>
        <v>0</v>
      </c>
      <c r="V15" s="67">
        <v>0</v>
      </c>
      <c r="W15" s="73">
        <f t="shared" si="3"/>
        <v>2.1180555555555557E-2</v>
      </c>
      <c r="X15" s="54">
        <f t="shared" si="4"/>
        <v>2.1180555555555557E-2</v>
      </c>
      <c r="Y15" s="76">
        <f t="shared" si="5"/>
        <v>1</v>
      </c>
      <c r="Z15" s="171"/>
      <c r="AA15" s="166"/>
      <c r="AB15" s="163"/>
    </row>
    <row r="16" spans="1:30" ht="15" customHeight="1" x14ac:dyDescent="0.25">
      <c r="A16" s="17"/>
      <c r="B16" s="10"/>
      <c r="C16" s="10"/>
      <c r="D16" s="34"/>
      <c r="E16" s="16"/>
      <c r="F16" s="22"/>
      <c r="G16" s="4"/>
      <c r="H16" s="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3"/>
      <c r="U16" s="13"/>
      <c r="V16" s="24"/>
      <c r="W16" s="25"/>
      <c r="X16" s="8"/>
      <c r="Y16" s="26"/>
      <c r="Z16" s="28"/>
      <c r="AA16" s="28"/>
      <c r="AB16" s="29"/>
    </row>
    <row r="17" spans="1:28" ht="15" customHeight="1" x14ac:dyDescent="0.45">
      <c r="A17" s="17"/>
      <c r="B17" s="10"/>
      <c r="C17" s="10"/>
      <c r="D17" s="34"/>
      <c r="E17" s="16"/>
      <c r="F17" s="27"/>
      <c r="G17" s="4"/>
      <c r="H17" s="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5"/>
      <c r="U17" s="13"/>
      <c r="V17" s="4"/>
      <c r="W17" s="25"/>
      <c r="X17" s="8"/>
      <c r="Y17" s="26"/>
      <c r="Z17" s="30"/>
      <c r="AA17" s="28"/>
      <c r="AB17" s="31"/>
    </row>
    <row r="18" spans="1:28" ht="15" customHeight="1" x14ac:dyDescent="0.45">
      <c r="A18" s="17"/>
      <c r="B18" s="10"/>
      <c r="C18" s="10"/>
      <c r="D18" s="34"/>
      <c r="E18" s="16"/>
      <c r="F18" s="27"/>
      <c r="G18" s="4"/>
      <c r="H18" s="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5"/>
      <c r="U18" s="13"/>
      <c r="V18" s="4"/>
      <c r="W18" s="25"/>
      <c r="X18" s="8"/>
      <c r="Y18" s="26"/>
      <c r="Z18" s="30"/>
      <c r="AA18" s="28"/>
      <c r="AB18" s="31"/>
    </row>
    <row r="19" spans="1:28" ht="15" customHeight="1" x14ac:dyDescent="0.25">
      <c r="A19" s="17"/>
      <c r="B19" s="10"/>
      <c r="C19" s="10"/>
      <c r="D19" s="34"/>
      <c r="E19" s="16"/>
      <c r="F19" s="22"/>
      <c r="G19" s="4"/>
      <c r="H19" s="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3"/>
      <c r="U19" s="13"/>
      <c r="V19" s="24"/>
      <c r="W19" s="25"/>
      <c r="X19" s="8"/>
      <c r="Y19" s="26"/>
      <c r="Z19" s="28"/>
      <c r="AA19" s="28"/>
      <c r="AB19" s="29"/>
    </row>
    <row r="20" spans="1:28" ht="15" customHeight="1" x14ac:dyDescent="0.45">
      <c r="A20" s="17"/>
      <c r="B20" s="10"/>
      <c r="C20" s="10"/>
      <c r="D20" s="34"/>
      <c r="E20" s="16"/>
      <c r="F20" s="27"/>
      <c r="G20" s="4"/>
      <c r="H20" s="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5"/>
      <c r="U20" s="13"/>
      <c r="V20" s="4"/>
      <c r="W20" s="25"/>
      <c r="X20" s="8"/>
      <c r="Y20" s="26"/>
      <c r="Z20" s="30"/>
      <c r="AA20" s="28"/>
      <c r="AB20" s="31"/>
    </row>
    <row r="21" spans="1:28" ht="15" customHeight="1" x14ac:dyDescent="0.45">
      <c r="A21" s="17"/>
      <c r="B21" s="10"/>
      <c r="C21" s="10"/>
      <c r="D21" s="34"/>
      <c r="E21" s="16"/>
      <c r="F21" s="27"/>
      <c r="G21" s="4"/>
      <c r="H21" s="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5"/>
      <c r="U21" s="13"/>
      <c r="V21" s="4"/>
      <c r="W21" s="25"/>
      <c r="X21" s="8"/>
      <c r="Y21" s="26"/>
      <c r="Z21" s="30"/>
      <c r="AA21" s="28"/>
      <c r="AB21" s="31"/>
    </row>
    <row r="22" spans="1:28" ht="15" customHeight="1" x14ac:dyDescent="0.25">
      <c r="A22" s="17"/>
      <c r="B22" s="10"/>
      <c r="C22" s="10"/>
      <c r="D22" s="34"/>
      <c r="E22" s="16"/>
      <c r="F22" s="22"/>
      <c r="G22" s="4"/>
      <c r="H22" s="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3"/>
      <c r="U22" s="13"/>
      <c r="V22" s="24"/>
      <c r="W22" s="25"/>
      <c r="X22" s="8"/>
      <c r="Y22" s="26"/>
      <c r="Z22" s="28"/>
      <c r="AA22" s="28"/>
      <c r="AB22" s="29"/>
    </row>
    <row r="23" spans="1:28" ht="15" customHeight="1" x14ac:dyDescent="0.45">
      <c r="A23" s="17"/>
      <c r="B23" s="10"/>
      <c r="C23" s="10"/>
      <c r="D23" s="34"/>
      <c r="E23" s="16"/>
      <c r="F23" s="27"/>
      <c r="G23" s="4"/>
      <c r="H23" s="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5"/>
      <c r="U23" s="13"/>
      <c r="V23" s="4"/>
      <c r="W23" s="25"/>
      <c r="X23" s="8"/>
      <c r="Y23" s="26"/>
      <c r="Z23" s="30"/>
      <c r="AA23" s="28"/>
      <c r="AB23" s="31"/>
    </row>
    <row r="24" spans="1:28" ht="15" customHeight="1" x14ac:dyDescent="0.45">
      <c r="A24" s="17"/>
      <c r="B24" s="10"/>
      <c r="C24" s="10"/>
      <c r="D24" s="34"/>
      <c r="E24" s="16"/>
      <c r="F24" s="27"/>
      <c r="G24" s="4"/>
      <c r="H24" s="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5"/>
      <c r="U24" s="13"/>
      <c r="V24" s="4"/>
      <c r="W24" s="25"/>
      <c r="X24" s="8"/>
      <c r="Y24" s="26"/>
      <c r="Z24" s="30"/>
      <c r="AA24" s="28"/>
      <c r="AB24" s="31"/>
    </row>
    <row r="25" spans="1:28" ht="15" customHeight="1" x14ac:dyDescent="0.25">
      <c r="A25" s="17"/>
      <c r="B25" s="10"/>
      <c r="C25" s="10"/>
      <c r="D25" s="34"/>
      <c r="E25" s="16"/>
      <c r="F25" s="22"/>
      <c r="G25" s="4"/>
      <c r="H25" s="8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3"/>
      <c r="U25" s="13"/>
      <c r="V25" s="24"/>
      <c r="W25" s="25"/>
      <c r="X25" s="8"/>
      <c r="Y25" s="26"/>
      <c r="Z25" s="28"/>
      <c r="AA25" s="28"/>
      <c r="AB25" s="29"/>
    </row>
    <row r="26" spans="1:28" ht="15" customHeight="1" x14ac:dyDescent="0.45">
      <c r="A26" s="17"/>
      <c r="B26" s="10"/>
      <c r="C26" s="10"/>
      <c r="D26" s="34"/>
      <c r="E26" s="16"/>
      <c r="F26" s="27"/>
      <c r="G26" s="4"/>
      <c r="H26" s="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5"/>
      <c r="U26" s="13"/>
      <c r="V26" s="4"/>
      <c r="W26" s="25"/>
      <c r="X26" s="8"/>
      <c r="Y26" s="26"/>
      <c r="Z26" s="30"/>
      <c r="AA26" s="28"/>
      <c r="AB26" s="31"/>
    </row>
    <row r="27" spans="1:28" ht="15" customHeight="1" x14ac:dyDescent="0.45">
      <c r="A27" s="17"/>
      <c r="B27" s="10"/>
      <c r="C27" s="10"/>
      <c r="D27" s="34"/>
      <c r="E27" s="16"/>
      <c r="F27" s="27"/>
      <c r="G27" s="4"/>
      <c r="H27" s="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5"/>
      <c r="U27" s="13"/>
      <c r="V27" s="4"/>
      <c r="W27" s="25"/>
      <c r="X27" s="8"/>
      <c r="Y27" s="26"/>
      <c r="Z27" s="30"/>
      <c r="AA27" s="28"/>
      <c r="AB27" s="31"/>
    </row>
    <row r="28" spans="1:28" ht="15" customHeight="1" x14ac:dyDescent="0.25">
      <c r="A28" s="17"/>
      <c r="B28" s="10"/>
      <c r="C28" s="10"/>
      <c r="D28" s="34"/>
      <c r="E28" s="16"/>
      <c r="F28" s="22"/>
      <c r="G28" s="4"/>
      <c r="H28" s="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3"/>
      <c r="U28" s="13"/>
      <c r="V28" s="24"/>
      <c r="W28" s="25"/>
      <c r="X28" s="8"/>
      <c r="Y28" s="26"/>
      <c r="Z28" s="28"/>
      <c r="AA28" s="28"/>
      <c r="AB28" s="29"/>
    </row>
    <row r="29" spans="1:28" ht="15" customHeight="1" x14ac:dyDescent="0.45">
      <c r="A29" s="17"/>
      <c r="B29" s="10"/>
      <c r="C29" s="10"/>
      <c r="D29" s="34"/>
      <c r="E29" s="16"/>
      <c r="F29" s="27"/>
      <c r="G29" s="4"/>
      <c r="H29" s="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5"/>
      <c r="U29" s="13"/>
      <c r="V29" s="4"/>
      <c r="W29" s="25"/>
      <c r="X29" s="8"/>
      <c r="Y29" s="26"/>
      <c r="Z29" s="30"/>
      <c r="AA29" s="28"/>
      <c r="AB29" s="31"/>
    </row>
    <row r="30" spans="1:28" ht="15" customHeight="1" x14ac:dyDescent="0.45">
      <c r="A30" s="17"/>
      <c r="B30" s="10"/>
      <c r="C30" s="10"/>
      <c r="D30" s="34"/>
      <c r="E30" s="16"/>
      <c r="F30" s="27"/>
      <c r="G30" s="4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5"/>
      <c r="U30" s="13"/>
      <c r="V30" s="4"/>
      <c r="W30" s="25"/>
      <c r="X30" s="8"/>
      <c r="Y30" s="26"/>
      <c r="Z30" s="30"/>
      <c r="AA30" s="28"/>
      <c r="AB30" s="31"/>
    </row>
    <row r="31" spans="1:28" ht="15" customHeight="1" x14ac:dyDescent="0.25">
      <c r="A31" s="17"/>
      <c r="B31" s="10"/>
      <c r="C31" s="10"/>
      <c r="D31" s="34"/>
      <c r="E31" s="16"/>
      <c r="F31" s="22"/>
      <c r="G31" s="4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3"/>
      <c r="U31" s="13"/>
      <c r="V31" s="24"/>
      <c r="W31" s="25"/>
      <c r="X31" s="8"/>
      <c r="Y31" s="26"/>
      <c r="Z31" s="28"/>
      <c r="AA31" s="28"/>
      <c r="AB31" s="29"/>
    </row>
    <row r="32" spans="1:28" ht="15" customHeight="1" x14ac:dyDescent="0.45">
      <c r="A32" s="17"/>
      <c r="B32" s="10"/>
      <c r="C32" s="10"/>
      <c r="D32" s="34"/>
      <c r="E32" s="16"/>
      <c r="F32" s="27"/>
      <c r="G32" s="4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5"/>
      <c r="U32" s="13"/>
      <c r="V32" s="4"/>
      <c r="W32" s="25"/>
      <c r="X32" s="8"/>
      <c r="Y32" s="26"/>
      <c r="Z32" s="30"/>
      <c r="AA32" s="28"/>
      <c r="AB32" s="31"/>
    </row>
    <row r="33" spans="1:28" ht="15" customHeight="1" x14ac:dyDescent="0.45">
      <c r="A33" s="17"/>
      <c r="B33" s="10"/>
      <c r="C33" s="10"/>
      <c r="D33" s="34"/>
      <c r="E33" s="16"/>
      <c r="F33" s="27"/>
      <c r="G33" s="4"/>
      <c r="H33" s="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5"/>
      <c r="U33" s="13"/>
      <c r="V33" s="4"/>
      <c r="W33" s="25"/>
      <c r="X33" s="8"/>
      <c r="Y33" s="26"/>
      <c r="Z33" s="30"/>
      <c r="AA33" s="28"/>
      <c r="AB33" s="31"/>
    </row>
    <row r="34" spans="1:28" ht="15" customHeight="1" x14ac:dyDescent="0.25">
      <c r="A34" s="17"/>
      <c r="B34" s="10"/>
      <c r="C34" s="10"/>
      <c r="D34" s="34"/>
      <c r="E34" s="16"/>
      <c r="F34" s="22"/>
      <c r="G34" s="4"/>
      <c r="H34" s="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23"/>
      <c r="U34" s="13"/>
      <c r="V34" s="24"/>
      <c r="W34" s="25"/>
      <c r="X34" s="8"/>
      <c r="Y34" s="26"/>
      <c r="Z34" s="28"/>
      <c r="AA34" s="28"/>
      <c r="AB34" s="29"/>
    </row>
    <row r="35" spans="1:28" ht="15" customHeight="1" x14ac:dyDescent="0.45">
      <c r="A35" s="17"/>
      <c r="B35" s="10"/>
      <c r="C35" s="10"/>
      <c r="D35" s="34"/>
      <c r="E35" s="16"/>
      <c r="F35" s="27"/>
      <c r="G35" s="4"/>
      <c r="H35" s="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5"/>
      <c r="U35" s="13"/>
      <c r="V35" s="4"/>
      <c r="W35" s="25"/>
      <c r="X35" s="8"/>
      <c r="Y35" s="26"/>
      <c r="Z35" s="30"/>
      <c r="AA35" s="28"/>
      <c r="AB35" s="31"/>
    </row>
    <row r="36" spans="1:28" ht="15" customHeight="1" x14ac:dyDescent="0.45">
      <c r="A36" s="17"/>
      <c r="B36" s="10"/>
      <c r="C36" s="10"/>
      <c r="D36" s="34"/>
      <c r="E36" s="16"/>
      <c r="F36" s="27"/>
      <c r="G36" s="4"/>
      <c r="H36" s="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5"/>
      <c r="U36" s="13"/>
      <c r="V36" s="4"/>
      <c r="W36" s="25"/>
      <c r="X36" s="8"/>
      <c r="Y36" s="26"/>
      <c r="Z36" s="30"/>
      <c r="AA36" s="28"/>
      <c r="AB36" s="31"/>
    </row>
    <row r="37" spans="1:28" ht="15" customHeight="1" x14ac:dyDescent="0.25">
      <c r="A37" s="17"/>
      <c r="B37" s="10"/>
      <c r="C37" s="32"/>
      <c r="D37" s="34"/>
      <c r="E37" s="16"/>
      <c r="F37" s="22"/>
      <c r="G37" s="4"/>
      <c r="H37" s="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3"/>
      <c r="U37" s="13"/>
      <c r="V37" s="24"/>
      <c r="W37" s="25"/>
      <c r="X37" s="8"/>
      <c r="Y37" s="26"/>
      <c r="Z37" s="28"/>
      <c r="AA37" s="28"/>
      <c r="AB37" s="29"/>
    </row>
    <row r="38" spans="1:28" ht="15" customHeight="1" x14ac:dyDescent="0.45">
      <c r="A38" s="17"/>
      <c r="B38" s="10"/>
      <c r="C38" s="32"/>
      <c r="D38" s="19"/>
      <c r="E38" s="16"/>
      <c r="F38" s="27"/>
      <c r="G38" s="4"/>
      <c r="H38" s="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20"/>
      <c r="U38" s="13"/>
      <c r="V38" s="4"/>
      <c r="W38" s="25"/>
      <c r="X38" s="8"/>
      <c r="Y38" s="26"/>
      <c r="Z38" s="30"/>
      <c r="AA38" s="28"/>
      <c r="AB38" s="31"/>
    </row>
    <row r="39" spans="1:28" ht="15" customHeight="1" x14ac:dyDescent="0.45">
      <c r="A39" s="17"/>
      <c r="B39" s="10"/>
      <c r="C39" s="32"/>
      <c r="D39" s="19"/>
      <c r="E39" s="16"/>
      <c r="F39" s="27"/>
      <c r="G39" s="4"/>
      <c r="H39" s="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20"/>
      <c r="U39" s="13"/>
      <c r="V39" s="4"/>
      <c r="W39" s="25"/>
      <c r="X39" s="8"/>
      <c r="Y39" s="26"/>
      <c r="Z39" s="30"/>
      <c r="AA39" s="28"/>
      <c r="AB39" s="31"/>
    </row>
    <row r="40" spans="1:28" ht="15" customHeight="1" x14ac:dyDescent="0.25">
      <c r="A40" s="17"/>
      <c r="B40" s="10"/>
      <c r="C40" s="32"/>
      <c r="D40" s="19"/>
      <c r="E40" s="16"/>
      <c r="F40" s="22"/>
      <c r="G40" s="4"/>
      <c r="H40" s="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3"/>
      <c r="U40" s="13"/>
      <c r="V40" s="24"/>
      <c r="W40" s="25"/>
      <c r="X40" s="8"/>
      <c r="Y40" s="26"/>
      <c r="Z40" s="28"/>
      <c r="AA40" s="28"/>
      <c r="AB40" s="29"/>
    </row>
    <row r="41" spans="1:28" ht="15" customHeight="1" x14ac:dyDescent="0.45">
      <c r="A41" s="17"/>
      <c r="B41" s="10"/>
      <c r="C41" s="32"/>
      <c r="D41" s="19"/>
      <c r="E41" s="16"/>
      <c r="F41" s="27"/>
      <c r="G41" s="4"/>
      <c r="H41" s="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20"/>
      <c r="U41" s="13"/>
      <c r="V41" s="4"/>
      <c r="W41" s="25"/>
      <c r="X41" s="8"/>
      <c r="Y41" s="26"/>
      <c r="Z41" s="30"/>
      <c r="AA41" s="28"/>
      <c r="AB41" s="31"/>
    </row>
    <row r="42" spans="1:28" ht="15" customHeight="1" x14ac:dyDescent="0.45">
      <c r="A42" s="17"/>
      <c r="B42" s="10"/>
      <c r="C42" s="32"/>
      <c r="D42" s="19"/>
      <c r="E42" s="16"/>
      <c r="F42" s="27"/>
      <c r="G42" s="4"/>
      <c r="H42" s="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20"/>
      <c r="U42" s="13"/>
      <c r="V42" s="4"/>
      <c r="W42" s="25"/>
      <c r="X42" s="8"/>
      <c r="Y42" s="26"/>
      <c r="Z42" s="30"/>
      <c r="AA42" s="28"/>
      <c r="AB42" s="31"/>
    </row>
    <row r="43" spans="1:28" ht="15" customHeight="1" x14ac:dyDescent="0.25">
      <c r="A43" s="17"/>
      <c r="B43" s="10"/>
      <c r="C43" s="32"/>
      <c r="D43" s="19"/>
      <c r="E43" s="16"/>
      <c r="F43" s="22"/>
      <c r="G43" s="4"/>
      <c r="H43" s="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23"/>
      <c r="U43" s="13"/>
      <c r="V43" s="24"/>
      <c r="W43" s="25"/>
      <c r="X43" s="8"/>
      <c r="Y43" s="26"/>
      <c r="Z43" s="28"/>
      <c r="AA43" s="28"/>
      <c r="AB43" s="29"/>
    </row>
    <row r="44" spans="1:28" ht="15" customHeight="1" x14ac:dyDescent="0.45">
      <c r="A44" s="17"/>
      <c r="B44" s="10"/>
      <c r="C44" s="32"/>
      <c r="D44" s="19"/>
      <c r="E44" s="16"/>
      <c r="F44" s="27"/>
      <c r="G44" s="4"/>
      <c r="H44" s="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20"/>
      <c r="U44" s="13"/>
      <c r="V44" s="4"/>
      <c r="W44" s="25"/>
      <c r="X44" s="8"/>
      <c r="Y44" s="26"/>
      <c r="Z44" s="30"/>
      <c r="AA44" s="28"/>
      <c r="AB44" s="31"/>
    </row>
    <row r="45" spans="1:28" ht="15" customHeight="1" x14ac:dyDescent="0.45">
      <c r="A45" s="17"/>
      <c r="B45" s="10"/>
      <c r="C45" s="32"/>
      <c r="D45" s="19"/>
      <c r="E45" s="16"/>
      <c r="F45" s="27"/>
      <c r="G45" s="4"/>
      <c r="H45" s="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0"/>
      <c r="U45" s="13"/>
      <c r="V45" s="4"/>
      <c r="W45" s="25"/>
      <c r="X45" s="8"/>
      <c r="Y45" s="26"/>
      <c r="Z45" s="30"/>
      <c r="AA45" s="28"/>
      <c r="AB45" s="31"/>
    </row>
    <row r="46" spans="1:28" ht="15" customHeight="1" x14ac:dyDescent="0.25">
      <c r="A46" s="17"/>
      <c r="B46" s="10"/>
      <c r="C46" s="32"/>
      <c r="D46" s="19"/>
      <c r="E46" s="16"/>
      <c r="F46" s="22"/>
      <c r="G46" s="4"/>
      <c r="H46" s="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3"/>
      <c r="U46" s="13"/>
      <c r="V46" s="24"/>
      <c r="W46" s="25"/>
      <c r="X46" s="8"/>
      <c r="Y46" s="26"/>
      <c r="Z46" s="28"/>
      <c r="AA46" s="28"/>
      <c r="AB46" s="29"/>
    </row>
    <row r="47" spans="1:28" ht="15" customHeight="1" x14ac:dyDescent="0.45">
      <c r="A47" s="17"/>
      <c r="B47" s="10"/>
      <c r="C47" s="32"/>
      <c r="D47" s="19"/>
      <c r="E47" s="16"/>
      <c r="F47" s="27"/>
      <c r="G47" s="4"/>
      <c r="H47" s="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0"/>
      <c r="U47" s="13"/>
      <c r="V47" s="4"/>
      <c r="W47" s="25"/>
      <c r="X47" s="8"/>
      <c r="Y47" s="26"/>
      <c r="Z47" s="30"/>
      <c r="AA47" s="28"/>
      <c r="AB47" s="31"/>
    </row>
    <row r="48" spans="1:28" ht="15" customHeight="1" x14ac:dyDescent="0.45">
      <c r="A48" s="17"/>
      <c r="B48" s="10"/>
      <c r="C48" s="32"/>
      <c r="D48" s="19"/>
      <c r="E48" s="16"/>
      <c r="F48" s="27"/>
      <c r="G48" s="4"/>
      <c r="H48" s="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20"/>
      <c r="U48" s="13"/>
      <c r="V48" s="4"/>
      <c r="W48" s="25"/>
      <c r="X48" s="8"/>
      <c r="Y48" s="26"/>
      <c r="Z48" s="30"/>
      <c r="AA48" s="28"/>
      <c r="AB48" s="31"/>
    </row>
  </sheetData>
  <mergeCells count="50">
    <mergeCell ref="AB4:AB6"/>
    <mergeCell ref="AB10:AB12"/>
    <mergeCell ref="A7:A9"/>
    <mergeCell ref="D7:D9"/>
    <mergeCell ref="E7:E9"/>
    <mergeCell ref="Z7:Z9"/>
    <mergeCell ref="AA7:AA9"/>
    <mergeCell ref="AB7:AB9"/>
    <mergeCell ref="A10:A12"/>
    <mergeCell ref="D10:D12"/>
    <mergeCell ref="E10:E12"/>
    <mergeCell ref="Z10:Z12"/>
    <mergeCell ref="AA10:AA12"/>
    <mergeCell ref="A4:A6"/>
    <mergeCell ref="D4:D6"/>
    <mergeCell ref="E4:E6"/>
    <mergeCell ref="Z4:Z6"/>
    <mergeCell ref="AA4:AA6"/>
    <mergeCell ref="Z1:Z3"/>
    <mergeCell ref="AB1:AB3"/>
    <mergeCell ref="B2:B3"/>
    <mergeCell ref="I2:I3"/>
    <mergeCell ref="J2:J3"/>
    <mergeCell ref="K2:K3"/>
    <mergeCell ref="N2:N3"/>
    <mergeCell ref="O2:P2"/>
    <mergeCell ref="Q2:Q3"/>
    <mergeCell ref="R2:R3"/>
    <mergeCell ref="H1:H3"/>
    <mergeCell ref="I1:T1"/>
    <mergeCell ref="U1:U3"/>
    <mergeCell ref="V1:V3"/>
    <mergeCell ref="W1:W3"/>
    <mergeCell ref="Y1:Y3"/>
    <mergeCell ref="S2:S3"/>
    <mergeCell ref="T2:T3"/>
    <mergeCell ref="A1:A3"/>
    <mergeCell ref="C1:C3"/>
    <mergeCell ref="D1:D3"/>
    <mergeCell ref="E1:E3"/>
    <mergeCell ref="F1:F3"/>
    <mergeCell ref="G1:G3"/>
    <mergeCell ref="L2:L3"/>
    <mergeCell ref="M2:M3"/>
    <mergeCell ref="AB13:AB15"/>
    <mergeCell ref="A13:A15"/>
    <mergeCell ref="D13:D15"/>
    <mergeCell ref="E13:E15"/>
    <mergeCell ref="Z13:Z15"/>
    <mergeCell ref="AA13:AA15"/>
  </mergeCells>
  <dataValidations count="4">
    <dataValidation type="list" operator="greaterThanOrEqual" allowBlank="1" showInputMessage="1" showErrorMessage="1" sqref="J4:K48 M5">
      <formula1>$AD$1:$AD$2</formula1>
    </dataValidation>
    <dataValidation type="time" operator="greaterThanOrEqual" allowBlank="1" showInputMessage="1" showErrorMessage="1" sqref="E4:E48 V4:V48">
      <formula1>0</formula1>
    </dataValidation>
    <dataValidation type="whole" operator="greaterThanOrEqual" allowBlank="1" showInputMessage="1" showErrorMessage="1" sqref="I4:I48 L4:L48 N4:S48 M4 M6:M48">
      <formula1>0</formula1>
    </dataValidation>
    <dataValidation type="time" operator="greaterThanOrEqual" allowBlank="1" showInputMessage="1" showErrorMessage="1" prompt="čas jednotlivce v cíli" sqref="G4:G48">
      <formula1>F4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="115" zoomScaleNormal="115" workbookViewId="0">
      <pane ySplit="3" topLeftCell="A4" activePane="bottomLeft" state="frozen"/>
      <selection pane="bottomLeft" activeCell="P27" sqref="P27"/>
    </sheetView>
  </sheetViews>
  <sheetFormatPr defaultColWidth="9.140625" defaultRowHeight="15" x14ac:dyDescent="0.25"/>
  <cols>
    <col min="1" max="1" width="5" style="2" customWidth="1"/>
    <col min="2" max="2" width="17.28515625" style="1" bestFit="1" customWidth="1"/>
    <col min="3" max="3" width="5" style="33" bestFit="1" customWidth="1"/>
    <col min="4" max="4" width="8.85546875" style="18" customWidth="1"/>
    <col min="5" max="5" width="5.28515625" style="1" hidden="1" customWidth="1"/>
    <col min="6" max="6" width="7" style="1" customWidth="1"/>
    <col min="7" max="7" width="7.5703125" style="1" customWidth="1"/>
    <col min="8" max="8" width="7.140625" style="9" customWidth="1"/>
    <col min="9" max="9" width="2" style="1" bestFit="1" customWidth="1"/>
    <col min="10" max="10" width="2.7109375" style="1" hidden="1" customWidth="1"/>
    <col min="11" max="11" width="1.85546875" style="1" bestFit="1" customWidth="1"/>
    <col min="12" max="12" width="2.5703125" style="1" customWidth="1"/>
    <col min="13" max="13" width="2.140625" style="1" customWidth="1"/>
    <col min="14" max="14" width="2.140625" style="1" bestFit="1" customWidth="1"/>
    <col min="15" max="16" width="1.85546875" style="1" bestFit="1" customWidth="1"/>
    <col min="17" max="17" width="2.7109375" style="1" bestFit="1" customWidth="1"/>
    <col min="18" max="18" width="2.5703125" style="1" customWidth="1"/>
    <col min="19" max="19" width="3.5703125" style="1" bestFit="1" customWidth="1"/>
    <col min="20" max="20" width="5.42578125" style="1" hidden="1" customWidth="1"/>
    <col min="21" max="21" width="7.140625" style="14" customWidth="1"/>
    <col min="22" max="22" width="7.28515625" style="1" bestFit="1" customWidth="1"/>
    <col min="23" max="23" width="8.7109375" style="15" customWidth="1"/>
    <col min="24" max="24" width="8.42578125" style="1" hidden="1" customWidth="1"/>
    <col min="25" max="25" width="8" style="1" customWidth="1"/>
    <col min="26" max="26" width="9.5703125" style="1" customWidth="1"/>
    <col min="27" max="27" width="8.7109375" style="1" hidden="1" customWidth="1"/>
    <col min="28" max="28" width="8.28515625" style="1" customWidth="1"/>
    <col min="29" max="29" width="9.140625" style="1"/>
    <col min="30" max="30" width="11.85546875" style="1" bestFit="1" customWidth="1"/>
    <col min="31" max="16384" width="9.140625" style="1"/>
  </cols>
  <sheetData>
    <row r="1" spans="1:30" ht="15" customHeight="1" x14ac:dyDescent="0.25">
      <c r="A1" s="175" t="s">
        <v>0</v>
      </c>
      <c r="B1" s="48" t="s">
        <v>1</v>
      </c>
      <c r="C1" s="214" t="s">
        <v>34</v>
      </c>
      <c r="D1" s="175" t="s">
        <v>2</v>
      </c>
      <c r="E1" s="178" t="s">
        <v>12</v>
      </c>
      <c r="F1" s="178" t="s">
        <v>11</v>
      </c>
      <c r="G1" s="208" t="s">
        <v>3</v>
      </c>
      <c r="H1" s="178" t="s">
        <v>4</v>
      </c>
      <c r="I1" s="183" t="s">
        <v>5</v>
      </c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5"/>
      <c r="U1" s="186" t="s">
        <v>23</v>
      </c>
      <c r="V1" s="211" t="s">
        <v>7</v>
      </c>
      <c r="W1" s="197" t="s">
        <v>8</v>
      </c>
      <c r="X1" s="49"/>
      <c r="Y1" s="175" t="s">
        <v>24</v>
      </c>
      <c r="Z1" s="178" t="s">
        <v>10</v>
      </c>
      <c r="AA1" s="49"/>
      <c r="AB1" s="175" t="s">
        <v>9</v>
      </c>
      <c r="AD1" s="7">
        <v>0</v>
      </c>
    </row>
    <row r="2" spans="1:30" ht="13.5" customHeight="1" x14ac:dyDescent="0.25">
      <c r="A2" s="176"/>
      <c r="B2" s="206" t="s">
        <v>32</v>
      </c>
      <c r="C2" s="203"/>
      <c r="D2" s="176"/>
      <c r="E2" s="179"/>
      <c r="F2" s="179"/>
      <c r="G2" s="209"/>
      <c r="H2" s="179"/>
      <c r="I2" s="189" t="s">
        <v>18</v>
      </c>
      <c r="J2" s="193" t="s">
        <v>13</v>
      </c>
      <c r="K2" s="191" t="s">
        <v>14</v>
      </c>
      <c r="L2" s="193" t="s">
        <v>39</v>
      </c>
      <c r="M2" s="193" t="s">
        <v>33</v>
      </c>
      <c r="N2" s="191" t="s">
        <v>15</v>
      </c>
      <c r="O2" s="195" t="s">
        <v>19</v>
      </c>
      <c r="P2" s="196"/>
      <c r="Q2" s="193" t="s">
        <v>20</v>
      </c>
      <c r="R2" s="193" t="s">
        <v>21</v>
      </c>
      <c r="S2" s="191" t="s">
        <v>22</v>
      </c>
      <c r="T2" s="181" t="s">
        <v>6</v>
      </c>
      <c r="U2" s="187"/>
      <c r="V2" s="212"/>
      <c r="W2" s="198"/>
      <c r="X2" s="46"/>
      <c r="Y2" s="176"/>
      <c r="Z2" s="179"/>
      <c r="AA2" s="46"/>
      <c r="AB2" s="176"/>
      <c r="AD2" s="7">
        <v>20</v>
      </c>
    </row>
    <row r="3" spans="1:30" ht="11.25" customHeight="1" thickBot="1" x14ac:dyDescent="0.3">
      <c r="A3" s="177"/>
      <c r="B3" s="207"/>
      <c r="C3" s="204"/>
      <c r="D3" s="177"/>
      <c r="E3" s="180"/>
      <c r="F3" s="180"/>
      <c r="G3" s="210"/>
      <c r="H3" s="180"/>
      <c r="I3" s="190"/>
      <c r="J3" s="194"/>
      <c r="K3" s="192"/>
      <c r="L3" s="194"/>
      <c r="M3" s="194"/>
      <c r="N3" s="192"/>
      <c r="O3" s="60" t="s">
        <v>16</v>
      </c>
      <c r="P3" s="60" t="s">
        <v>17</v>
      </c>
      <c r="Q3" s="194"/>
      <c r="R3" s="194"/>
      <c r="S3" s="192"/>
      <c r="T3" s="182"/>
      <c r="U3" s="188"/>
      <c r="V3" s="213"/>
      <c r="W3" s="199"/>
      <c r="X3" s="61"/>
      <c r="Y3" s="177"/>
      <c r="Z3" s="180"/>
      <c r="AA3" s="61"/>
      <c r="AB3" s="177"/>
    </row>
    <row r="4" spans="1:30" x14ac:dyDescent="0.25">
      <c r="A4" s="215">
        <f>'[1]Ženy - 9'!A2</f>
        <v>34</v>
      </c>
      <c r="B4" s="136" t="str">
        <f>'[1]Ženy - 9'!B2</f>
        <v>Monika Sukačová</v>
      </c>
      <c r="C4" s="105">
        <f>'[1]Ženy - 9'!C2</f>
        <v>1999</v>
      </c>
      <c r="D4" s="160" t="str">
        <f>'[1]Ženy - 9'!D2</f>
        <v>Žlutý kvítek Palkovice</v>
      </c>
      <c r="E4" s="168">
        <v>5.4166666666666703E-2</v>
      </c>
      <c r="F4" s="109">
        <v>6.3541666666666663E-2</v>
      </c>
      <c r="G4" s="110">
        <v>9.149305555555555E-2</v>
      </c>
      <c r="H4" s="111">
        <f t="shared" ref="H4:H30" si="0">G4-F4</f>
        <v>2.7951388888888887E-2</v>
      </c>
      <c r="I4" s="112">
        <v>2</v>
      </c>
      <c r="J4" s="115">
        <v>0</v>
      </c>
      <c r="K4" s="149">
        <v>0</v>
      </c>
      <c r="L4" s="114">
        <v>0</v>
      </c>
      <c r="M4" s="114">
        <v>0</v>
      </c>
      <c r="N4" s="115">
        <v>0</v>
      </c>
      <c r="O4" s="114">
        <v>2</v>
      </c>
      <c r="P4" s="115">
        <v>0</v>
      </c>
      <c r="Q4" s="114">
        <v>2</v>
      </c>
      <c r="R4" s="115">
        <v>2</v>
      </c>
      <c r="S4" s="114">
        <v>2</v>
      </c>
      <c r="T4" s="116">
        <f t="shared" ref="T4:T30" si="1">SUM(I4:S4)</f>
        <v>10</v>
      </c>
      <c r="U4" s="117">
        <f t="shared" ref="U4:U30" si="2">TIME(0,T4,0)</f>
        <v>6.9444444444444441E-3</v>
      </c>
      <c r="V4" s="118">
        <v>0</v>
      </c>
      <c r="W4" s="119">
        <f t="shared" ref="W4:W30" si="3">H4+U4-V4</f>
        <v>3.4895833333333334E-2</v>
      </c>
      <c r="X4" s="111">
        <f t="shared" ref="X4:X30" si="4">IF(OR(K4=AD$2,J4=AD$2),"",W4)</f>
        <v>3.4895833333333334E-2</v>
      </c>
      <c r="Y4" s="130">
        <f t="shared" ref="Y4:Y30" si="5">IF(OR(J4=AD$2,K4=AD$2),"DISC",RANK(X4,X$4:X$31720,1))</f>
        <v>19</v>
      </c>
      <c r="Z4" s="165">
        <f>SUM(W4:W6)</f>
        <v>9.0474537037037034E-2</v>
      </c>
      <c r="AA4" s="165">
        <f>IF(OR(K4=AD$2,J4=AD$2,J5=AD$2,J6=AD$2,K5=AD$2,K6=AD$2),"",Z4)</f>
        <v>9.0474537037037034E-2</v>
      </c>
      <c r="AB4" s="151">
        <f>IF(OR(Y4="DISC",Y5="DISC",Y6="DISC"),"DISC",RANK(AA4,AA$4:AA$31720,1))</f>
        <v>5</v>
      </c>
    </row>
    <row r="5" spans="1:30" x14ac:dyDescent="0.25">
      <c r="A5" s="215"/>
      <c r="B5" s="137" t="str">
        <f>'[1]Ženy - 9'!B3</f>
        <v>Lucie Juřenová</v>
      </c>
      <c r="C5" s="107">
        <f>'[1]Ženy - 9'!C3</f>
        <v>1998</v>
      </c>
      <c r="D5" s="160"/>
      <c r="E5" s="168"/>
      <c r="F5" s="120">
        <v>9.149305555555555E-2</v>
      </c>
      <c r="G5" s="121">
        <v>0.11641203703703702</v>
      </c>
      <c r="H5" s="122">
        <f t="shared" si="0"/>
        <v>2.4918981481481473E-2</v>
      </c>
      <c r="I5" s="123">
        <v>1</v>
      </c>
      <c r="J5" s="124">
        <v>0</v>
      </c>
      <c r="K5" s="150">
        <v>0</v>
      </c>
      <c r="L5" s="125">
        <v>0</v>
      </c>
      <c r="M5" s="125">
        <v>0</v>
      </c>
      <c r="N5" s="124">
        <v>0</v>
      </c>
      <c r="O5" s="125">
        <v>1</v>
      </c>
      <c r="P5" s="124">
        <v>0</v>
      </c>
      <c r="Q5" s="125">
        <v>0</v>
      </c>
      <c r="R5" s="124">
        <v>1</v>
      </c>
      <c r="S5" s="125">
        <v>2</v>
      </c>
      <c r="T5" s="126">
        <f t="shared" si="1"/>
        <v>5</v>
      </c>
      <c r="U5" s="127">
        <f t="shared" si="2"/>
        <v>3.472222222222222E-3</v>
      </c>
      <c r="V5" s="121">
        <v>0</v>
      </c>
      <c r="W5" s="128">
        <f t="shared" si="3"/>
        <v>2.8391203703703696E-2</v>
      </c>
      <c r="X5" s="122">
        <f t="shared" si="4"/>
        <v>2.8391203703703696E-2</v>
      </c>
      <c r="Y5" s="132">
        <f t="shared" si="5"/>
        <v>9</v>
      </c>
      <c r="Z5" s="170"/>
      <c r="AA5" s="165"/>
      <c r="AB5" s="152"/>
    </row>
    <row r="6" spans="1:30" ht="15.75" thickBot="1" x14ac:dyDescent="0.3">
      <c r="A6" s="215"/>
      <c r="B6" s="10" t="str">
        <f>'[1]Ženy - 9'!B4</f>
        <v>Michaela Žváková</v>
      </c>
      <c r="C6" s="63">
        <f>'[1]Ženy - 9'!C4</f>
        <v>1998</v>
      </c>
      <c r="D6" s="160"/>
      <c r="E6" s="168"/>
      <c r="F6" s="5">
        <v>0.11641203703703702</v>
      </c>
      <c r="G6" s="66">
        <v>0.14082175925925924</v>
      </c>
      <c r="H6" s="8">
        <f t="shared" si="0"/>
        <v>2.4409722222222222E-2</v>
      </c>
      <c r="I6" s="68">
        <v>0</v>
      </c>
      <c r="J6" s="3">
        <v>0</v>
      </c>
      <c r="K6" s="38">
        <v>0</v>
      </c>
      <c r="L6" s="6">
        <v>0</v>
      </c>
      <c r="M6" s="6">
        <v>0</v>
      </c>
      <c r="N6" s="3">
        <v>0</v>
      </c>
      <c r="O6" s="6">
        <v>3</v>
      </c>
      <c r="P6" s="3">
        <v>0</v>
      </c>
      <c r="Q6" s="6">
        <v>0</v>
      </c>
      <c r="R6" s="3">
        <v>0</v>
      </c>
      <c r="S6" s="6">
        <v>1</v>
      </c>
      <c r="T6" s="70">
        <f t="shared" si="1"/>
        <v>4</v>
      </c>
      <c r="U6" s="13">
        <f t="shared" si="2"/>
        <v>2.7777777777777779E-3</v>
      </c>
      <c r="V6" s="66">
        <v>0</v>
      </c>
      <c r="W6" s="25">
        <f t="shared" si="3"/>
        <v>2.71875E-2</v>
      </c>
      <c r="X6" s="8">
        <f t="shared" si="4"/>
        <v>2.71875E-2</v>
      </c>
      <c r="Y6" s="75">
        <f t="shared" si="5"/>
        <v>6</v>
      </c>
      <c r="Z6" s="170"/>
      <c r="AA6" s="165"/>
      <c r="AB6" s="152"/>
    </row>
    <row r="7" spans="1:30" ht="15" customHeight="1" x14ac:dyDescent="0.25">
      <c r="A7" s="216">
        <f>'[1]Ženy - 9'!A5</f>
        <v>35</v>
      </c>
      <c r="B7" s="136" t="str">
        <f>'[1]Ženy - 9'!B5</f>
        <v>Daniela Šimůnková</v>
      </c>
      <c r="C7" s="105">
        <f>'[1]Ženy - 9'!C5</f>
        <v>1999</v>
      </c>
      <c r="D7" s="159" t="str">
        <f>'[1]Ženy - 9'!D5</f>
        <v>TOM-KČT Kralupy n.Vlt.</v>
      </c>
      <c r="E7" s="153">
        <v>4.8611111111111098E-2</v>
      </c>
      <c r="F7" s="109">
        <v>6.3541666666666663E-2</v>
      </c>
      <c r="G7" s="110">
        <v>9.8425925925925917E-2</v>
      </c>
      <c r="H7" s="111">
        <f t="shared" si="0"/>
        <v>3.4884259259259254E-2</v>
      </c>
      <c r="I7" s="112">
        <v>1</v>
      </c>
      <c r="J7" s="115">
        <v>0</v>
      </c>
      <c r="K7" s="149">
        <v>0</v>
      </c>
      <c r="L7" s="114">
        <v>0</v>
      </c>
      <c r="M7" s="144">
        <v>0</v>
      </c>
      <c r="N7" s="115">
        <v>0</v>
      </c>
      <c r="O7" s="114">
        <v>3</v>
      </c>
      <c r="P7" s="115">
        <v>1</v>
      </c>
      <c r="Q7" s="114">
        <v>1</v>
      </c>
      <c r="R7" s="115">
        <v>3</v>
      </c>
      <c r="S7" s="114">
        <v>0</v>
      </c>
      <c r="T7" s="116">
        <f t="shared" si="1"/>
        <v>9</v>
      </c>
      <c r="U7" s="117">
        <f t="shared" si="2"/>
        <v>6.2499999999999995E-3</v>
      </c>
      <c r="V7" s="118">
        <v>0</v>
      </c>
      <c r="W7" s="119">
        <f t="shared" si="3"/>
        <v>4.1134259259259252E-2</v>
      </c>
      <c r="X7" s="111">
        <f t="shared" si="4"/>
        <v>4.1134259259259252E-2</v>
      </c>
      <c r="Y7" s="130">
        <f t="shared" si="5"/>
        <v>24</v>
      </c>
      <c r="Z7" s="164">
        <f>SUM(W7:W9)</f>
        <v>0.15912037037037038</v>
      </c>
      <c r="AA7" s="164">
        <f>IF(OR(K7=AD$2,J7=AD$2,J8=AD$2,J9=AD$2,K8=AD$2,K9=AD$2),"",Z7)</f>
        <v>0.15912037037037038</v>
      </c>
      <c r="AB7" s="162" t="str">
        <f>IF(OR(Y7="DISC",Y8="DISC",Y9="DISC"),"DISC",RANK(AA7,AA$4:AA$31720,1))</f>
        <v>DISC</v>
      </c>
    </row>
    <row r="8" spans="1:30" ht="15" customHeight="1" x14ac:dyDescent="0.25">
      <c r="A8" s="215"/>
      <c r="B8" s="137" t="str">
        <f>'[1]Ženy - 9'!B6</f>
        <v>Andrea Lhotská</v>
      </c>
      <c r="C8" s="107">
        <f>'[1]Ženy - 9'!C6</f>
        <v>1999</v>
      </c>
      <c r="D8" s="160"/>
      <c r="E8" s="154"/>
      <c r="F8" s="120">
        <v>9.8425925925925917E-2</v>
      </c>
      <c r="G8" s="121">
        <v>0.13895833333333332</v>
      </c>
      <c r="H8" s="122">
        <f t="shared" si="0"/>
        <v>4.0532407407407406E-2</v>
      </c>
      <c r="I8" s="123">
        <v>0</v>
      </c>
      <c r="J8" s="124">
        <v>0</v>
      </c>
      <c r="K8" s="150">
        <v>0</v>
      </c>
      <c r="L8" s="125">
        <v>0</v>
      </c>
      <c r="M8" s="140">
        <v>0</v>
      </c>
      <c r="N8" s="124">
        <v>0</v>
      </c>
      <c r="O8" s="125">
        <v>3</v>
      </c>
      <c r="P8" s="124">
        <v>0</v>
      </c>
      <c r="Q8" s="125">
        <v>0</v>
      </c>
      <c r="R8" s="124">
        <v>4</v>
      </c>
      <c r="S8" s="125">
        <v>0</v>
      </c>
      <c r="T8" s="126">
        <f t="shared" si="1"/>
        <v>7</v>
      </c>
      <c r="U8" s="127">
        <f t="shared" si="2"/>
        <v>4.8611111111111112E-3</v>
      </c>
      <c r="V8" s="121">
        <v>0</v>
      </c>
      <c r="W8" s="128">
        <f t="shared" si="3"/>
        <v>4.5393518518518514E-2</v>
      </c>
      <c r="X8" s="122">
        <f t="shared" si="4"/>
        <v>4.5393518518518514E-2</v>
      </c>
      <c r="Y8" s="132">
        <f t="shared" si="5"/>
        <v>26</v>
      </c>
      <c r="Z8" s="170"/>
      <c r="AA8" s="165"/>
      <c r="AB8" s="152"/>
    </row>
    <row r="9" spans="1:30" ht="15" customHeight="1" thickBot="1" x14ac:dyDescent="0.3">
      <c r="A9" s="217"/>
      <c r="B9" s="50" t="str">
        <f>'[1]Ženy - 9'!B7</f>
        <v>Lucie Pázlerová</v>
      </c>
      <c r="C9" s="65">
        <f>'[1]Ženy - 9'!C7</f>
        <v>1988</v>
      </c>
      <c r="D9" s="161"/>
      <c r="E9" s="155"/>
      <c r="F9" s="52">
        <v>0.13895833333333332</v>
      </c>
      <c r="G9" s="67">
        <v>0.18168981481481483</v>
      </c>
      <c r="H9" s="54">
        <f t="shared" si="0"/>
        <v>4.2731481481481509E-2</v>
      </c>
      <c r="I9" s="71">
        <v>2</v>
      </c>
      <c r="J9" s="56">
        <v>0</v>
      </c>
      <c r="K9" s="90">
        <v>0</v>
      </c>
      <c r="L9" s="55">
        <v>0</v>
      </c>
      <c r="M9" s="91">
        <v>20</v>
      </c>
      <c r="N9" s="56">
        <v>0</v>
      </c>
      <c r="O9" s="55">
        <v>2</v>
      </c>
      <c r="P9" s="56">
        <v>2</v>
      </c>
      <c r="Q9" s="55">
        <v>11</v>
      </c>
      <c r="R9" s="56">
        <v>6</v>
      </c>
      <c r="S9" s="55">
        <v>0</v>
      </c>
      <c r="T9" s="72">
        <f t="shared" si="1"/>
        <v>43</v>
      </c>
      <c r="U9" s="58">
        <f t="shared" si="2"/>
        <v>2.9861111111111113E-2</v>
      </c>
      <c r="V9" s="67">
        <v>0</v>
      </c>
      <c r="W9" s="73">
        <f t="shared" si="3"/>
        <v>7.2592592592592625E-2</v>
      </c>
      <c r="X9" s="54">
        <f t="shared" si="4"/>
        <v>7.2592592592592625E-2</v>
      </c>
      <c r="Y9" s="76" t="str">
        <f>IF(OR(M9=AD$2,K9=AD$2),"DISC",RANK(X9,X$4:X$31720,1))</f>
        <v>DISC</v>
      </c>
      <c r="Z9" s="171"/>
      <c r="AA9" s="166"/>
      <c r="AB9" s="163"/>
    </row>
    <row r="10" spans="1:30" ht="15" customHeight="1" x14ac:dyDescent="0.25">
      <c r="A10" s="216">
        <f>'[1]Ženy - 9'!A8</f>
        <v>36</v>
      </c>
      <c r="B10" s="136" t="str">
        <f>'[1]Ženy - 9'!B8</f>
        <v>Barbora Macurová</v>
      </c>
      <c r="C10" s="105">
        <f>'[1]Ženy - 9'!C8</f>
        <v>1999</v>
      </c>
      <c r="D10" s="159" t="str">
        <f>'[1]Ženy - 9'!D8</f>
        <v>TOM 1310 Divočáci Frýdlant n.O.</v>
      </c>
      <c r="E10" s="153">
        <v>4.3055555555555597E-2</v>
      </c>
      <c r="F10" s="109">
        <v>6.3541666666666663E-2</v>
      </c>
      <c r="G10" s="110">
        <v>8.7164351851851854E-2</v>
      </c>
      <c r="H10" s="111">
        <f t="shared" si="0"/>
        <v>2.3622685185185191E-2</v>
      </c>
      <c r="I10" s="112">
        <v>2</v>
      </c>
      <c r="J10" s="115">
        <v>0</v>
      </c>
      <c r="K10" s="149">
        <v>0</v>
      </c>
      <c r="L10" s="114">
        <v>0</v>
      </c>
      <c r="M10" s="144">
        <v>0</v>
      </c>
      <c r="N10" s="115">
        <v>0</v>
      </c>
      <c r="O10" s="114">
        <v>2</v>
      </c>
      <c r="P10" s="115">
        <v>0</v>
      </c>
      <c r="Q10" s="114">
        <v>0</v>
      </c>
      <c r="R10" s="115">
        <v>1</v>
      </c>
      <c r="S10" s="114">
        <v>0</v>
      </c>
      <c r="T10" s="116">
        <f t="shared" si="1"/>
        <v>5</v>
      </c>
      <c r="U10" s="117">
        <f t="shared" si="2"/>
        <v>3.472222222222222E-3</v>
      </c>
      <c r="V10" s="118">
        <v>0</v>
      </c>
      <c r="W10" s="119">
        <f t="shared" si="3"/>
        <v>2.7094907407407415E-2</v>
      </c>
      <c r="X10" s="111">
        <f t="shared" si="4"/>
        <v>2.7094907407407415E-2</v>
      </c>
      <c r="Y10" s="130">
        <f t="shared" si="5"/>
        <v>5</v>
      </c>
      <c r="Z10" s="164">
        <f>SUM(W10:W12)</f>
        <v>8.9594907407407401E-2</v>
      </c>
      <c r="AA10" s="164">
        <f>IF(OR(K10=AD$2,J10=AD$2,J11=AD$2,J12=AD$2,K11=AD$2,K12=AD$2),"",Z10)</f>
        <v>8.9594907407407401E-2</v>
      </c>
      <c r="AB10" s="162">
        <f>IF(OR(Y10="DISC",Y11="DISC",Y12="DISC"),"DISC",RANK(AA10,AA$4:AA$31720,1))</f>
        <v>4</v>
      </c>
    </row>
    <row r="11" spans="1:30" ht="15" customHeight="1" x14ac:dyDescent="0.25">
      <c r="A11" s="215"/>
      <c r="B11" s="137" t="str">
        <f>'[1]Ženy - 9'!B9</f>
        <v>Jana Klibrová</v>
      </c>
      <c r="C11" s="107">
        <f>'[1]Ženy - 9'!C9</f>
        <v>1967</v>
      </c>
      <c r="D11" s="160"/>
      <c r="E11" s="154"/>
      <c r="F11" s="120">
        <v>8.7164351851851854E-2</v>
      </c>
      <c r="G11" s="121">
        <v>0.11394675925925928</v>
      </c>
      <c r="H11" s="122">
        <f t="shared" si="0"/>
        <v>2.6782407407407421E-2</v>
      </c>
      <c r="I11" s="123">
        <v>2</v>
      </c>
      <c r="J11" s="124">
        <v>0</v>
      </c>
      <c r="K11" s="150">
        <v>0</v>
      </c>
      <c r="L11" s="125">
        <v>0</v>
      </c>
      <c r="M11" s="140">
        <v>0</v>
      </c>
      <c r="N11" s="124">
        <v>0</v>
      </c>
      <c r="O11" s="125">
        <v>3</v>
      </c>
      <c r="P11" s="124">
        <v>0</v>
      </c>
      <c r="Q11" s="125">
        <v>0</v>
      </c>
      <c r="R11" s="124">
        <v>3</v>
      </c>
      <c r="S11" s="125">
        <v>0</v>
      </c>
      <c r="T11" s="126">
        <f t="shared" si="1"/>
        <v>8</v>
      </c>
      <c r="U11" s="127">
        <f t="shared" si="2"/>
        <v>5.5555555555555558E-3</v>
      </c>
      <c r="V11" s="121">
        <v>0</v>
      </c>
      <c r="W11" s="128">
        <f t="shared" si="3"/>
        <v>3.2337962962962978E-2</v>
      </c>
      <c r="X11" s="122">
        <f t="shared" si="4"/>
        <v>3.2337962962962978E-2</v>
      </c>
      <c r="Y11" s="132">
        <f t="shared" si="5"/>
        <v>16</v>
      </c>
      <c r="Z11" s="170"/>
      <c r="AA11" s="165"/>
      <c r="AB11" s="152"/>
    </row>
    <row r="12" spans="1:30" ht="15" customHeight="1" thickBot="1" x14ac:dyDescent="0.3">
      <c r="A12" s="217"/>
      <c r="B12" s="50" t="str">
        <f>'[1]Ženy - 9'!B10</f>
        <v>Kristýna Haroková</v>
      </c>
      <c r="C12" s="65">
        <f>'[1]Ženy - 9'!C10</f>
        <v>1995</v>
      </c>
      <c r="D12" s="161"/>
      <c r="E12" s="155"/>
      <c r="F12" s="52">
        <v>0.11394675925925928</v>
      </c>
      <c r="G12" s="67">
        <v>0.14202546296296295</v>
      </c>
      <c r="H12" s="54">
        <f t="shared" si="0"/>
        <v>2.8078703703703675E-2</v>
      </c>
      <c r="I12" s="71">
        <v>0</v>
      </c>
      <c r="J12" s="56">
        <v>0</v>
      </c>
      <c r="K12" s="90">
        <v>0</v>
      </c>
      <c r="L12" s="55">
        <v>0</v>
      </c>
      <c r="M12" s="91">
        <v>0</v>
      </c>
      <c r="N12" s="56">
        <v>0</v>
      </c>
      <c r="O12" s="55">
        <v>1</v>
      </c>
      <c r="P12" s="56">
        <v>0</v>
      </c>
      <c r="Q12" s="55">
        <v>0</v>
      </c>
      <c r="R12" s="56">
        <v>2</v>
      </c>
      <c r="S12" s="55">
        <v>0</v>
      </c>
      <c r="T12" s="72">
        <f t="shared" si="1"/>
        <v>3</v>
      </c>
      <c r="U12" s="58">
        <f t="shared" si="2"/>
        <v>2.0833333333333333E-3</v>
      </c>
      <c r="V12" s="67">
        <v>0</v>
      </c>
      <c r="W12" s="73">
        <f t="shared" si="3"/>
        <v>3.0162037037037008E-2</v>
      </c>
      <c r="X12" s="54">
        <f t="shared" si="4"/>
        <v>3.0162037037037008E-2</v>
      </c>
      <c r="Y12" s="76">
        <f t="shared" si="5"/>
        <v>13</v>
      </c>
      <c r="Z12" s="171"/>
      <c r="AA12" s="166"/>
      <c r="AB12" s="163"/>
    </row>
    <row r="13" spans="1:30" ht="15" customHeight="1" x14ac:dyDescent="0.25">
      <c r="A13" s="215">
        <f>'[1]Ženy - 9'!A11</f>
        <v>37</v>
      </c>
      <c r="B13" s="136" t="str">
        <f>'[1]Ženy - 9'!B11</f>
        <v>Eva Štorková</v>
      </c>
      <c r="C13" s="105">
        <f>'[1]Ženy - 9'!C11</f>
        <v>1993</v>
      </c>
      <c r="D13" s="160" t="str">
        <f>'[1]Ženy - 9'!D11</f>
        <v>TOM Orlová</v>
      </c>
      <c r="E13" s="154">
        <v>0</v>
      </c>
      <c r="F13" s="109">
        <v>6.458333333333334E-2</v>
      </c>
      <c r="G13" s="110">
        <v>9.2488425925925932E-2</v>
      </c>
      <c r="H13" s="111">
        <f t="shared" si="0"/>
        <v>2.7905092592592592E-2</v>
      </c>
      <c r="I13" s="112">
        <v>0</v>
      </c>
      <c r="J13" s="115">
        <v>0</v>
      </c>
      <c r="K13" s="149">
        <v>0</v>
      </c>
      <c r="L13" s="114">
        <v>0</v>
      </c>
      <c r="M13" s="144">
        <v>0</v>
      </c>
      <c r="N13" s="115">
        <v>0</v>
      </c>
      <c r="O13" s="114">
        <v>2</v>
      </c>
      <c r="P13" s="115">
        <v>0</v>
      </c>
      <c r="Q13" s="114">
        <v>2</v>
      </c>
      <c r="R13" s="115">
        <v>0</v>
      </c>
      <c r="S13" s="114">
        <v>0</v>
      </c>
      <c r="T13" s="116">
        <f t="shared" si="1"/>
        <v>4</v>
      </c>
      <c r="U13" s="117">
        <f t="shared" si="2"/>
        <v>2.7777777777777779E-3</v>
      </c>
      <c r="V13" s="118">
        <v>0</v>
      </c>
      <c r="W13" s="119">
        <f t="shared" si="3"/>
        <v>3.0682870370370371E-2</v>
      </c>
      <c r="X13" s="111">
        <f t="shared" si="4"/>
        <v>3.0682870370370371E-2</v>
      </c>
      <c r="Y13" s="130">
        <f t="shared" si="5"/>
        <v>14</v>
      </c>
      <c r="Z13" s="165">
        <f>SUM(W13:W15)</f>
        <v>8.2094907407407408E-2</v>
      </c>
      <c r="AA13" s="165">
        <f>IF(OR(K13=AD$2,J13=AD$2,J14=AD$2,J15=AD$2,K14=AD$2,K15=AD$2),"",Z13)</f>
        <v>8.2094907407407408E-2</v>
      </c>
      <c r="AB13" s="151">
        <f>IF(OR(Y13="DISC",Y14="DISC",Y15="DISC"),"DISC",RANK(AA13,AA$4:AA$31720,1))</f>
        <v>2</v>
      </c>
    </row>
    <row r="14" spans="1:30" ht="15" customHeight="1" x14ac:dyDescent="0.25">
      <c r="A14" s="215"/>
      <c r="B14" s="137" t="str">
        <f>'[1]Ženy - 9'!B12</f>
        <v>Magdaléna Gencová</v>
      </c>
      <c r="C14" s="107">
        <f>'[1]Ženy - 9'!C12</f>
        <v>1998</v>
      </c>
      <c r="D14" s="160"/>
      <c r="E14" s="154"/>
      <c r="F14" s="120">
        <v>9.2488425925925932E-2</v>
      </c>
      <c r="G14" s="121">
        <v>0.1178125</v>
      </c>
      <c r="H14" s="122">
        <f t="shared" si="0"/>
        <v>2.5324074074074068E-2</v>
      </c>
      <c r="I14" s="123">
        <v>2</v>
      </c>
      <c r="J14" s="124">
        <v>0</v>
      </c>
      <c r="K14" s="150">
        <v>0</v>
      </c>
      <c r="L14" s="125">
        <v>0</v>
      </c>
      <c r="M14" s="140">
        <v>0</v>
      </c>
      <c r="N14" s="124">
        <v>0</v>
      </c>
      <c r="O14" s="125">
        <v>1</v>
      </c>
      <c r="P14" s="124">
        <v>0</v>
      </c>
      <c r="Q14" s="125">
        <v>0</v>
      </c>
      <c r="R14" s="124">
        <v>0</v>
      </c>
      <c r="S14" s="125">
        <v>0</v>
      </c>
      <c r="T14" s="126">
        <f t="shared" si="1"/>
        <v>3</v>
      </c>
      <c r="U14" s="127">
        <f t="shared" si="2"/>
        <v>2.0833333333333333E-3</v>
      </c>
      <c r="V14" s="121">
        <v>0</v>
      </c>
      <c r="W14" s="128">
        <f t="shared" si="3"/>
        <v>2.7407407407407401E-2</v>
      </c>
      <c r="X14" s="122">
        <f t="shared" si="4"/>
        <v>2.7407407407407401E-2</v>
      </c>
      <c r="Y14" s="132">
        <f t="shared" si="5"/>
        <v>7</v>
      </c>
      <c r="Z14" s="170"/>
      <c r="AA14" s="165"/>
      <c r="AB14" s="152"/>
    </row>
    <row r="15" spans="1:30" ht="15" customHeight="1" thickBot="1" x14ac:dyDescent="0.3">
      <c r="A15" s="215"/>
      <c r="B15" s="10" t="str">
        <f>'[1]Ženy - 9'!B13</f>
        <v>Jana Zázvorková</v>
      </c>
      <c r="C15" s="63">
        <f>'[1]Ženy - 9'!C13</f>
        <v>1997</v>
      </c>
      <c r="D15" s="160"/>
      <c r="E15" s="154"/>
      <c r="F15" s="5">
        <v>0.1178125</v>
      </c>
      <c r="G15" s="66">
        <v>0.13973379629629631</v>
      </c>
      <c r="H15" s="8">
        <f t="shared" si="0"/>
        <v>2.1921296296296314E-2</v>
      </c>
      <c r="I15" s="68">
        <v>0</v>
      </c>
      <c r="J15" s="3">
        <v>0</v>
      </c>
      <c r="K15" s="38">
        <v>0</v>
      </c>
      <c r="L15" s="6">
        <v>0</v>
      </c>
      <c r="M15" s="39">
        <v>0</v>
      </c>
      <c r="N15" s="3">
        <v>0</v>
      </c>
      <c r="O15" s="6">
        <v>1</v>
      </c>
      <c r="P15" s="3">
        <v>0</v>
      </c>
      <c r="Q15" s="6">
        <v>1</v>
      </c>
      <c r="R15" s="3">
        <v>1</v>
      </c>
      <c r="S15" s="6">
        <v>0</v>
      </c>
      <c r="T15" s="70">
        <f t="shared" si="1"/>
        <v>3</v>
      </c>
      <c r="U15" s="13">
        <f t="shared" si="2"/>
        <v>2.0833333333333333E-3</v>
      </c>
      <c r="V15" s="66">
        <v>0</v>
      </c>
      <c r="W15" s="25">
        <f t="shared" si="3"/>
        <v>2.4004629629629647E-2</v>
      </c>
      <c r="X15" s="8">
        <f t="shared" si="4"/>
        <v>2.4004629629629647E-2</v>
      </c>
      <c r="Y15" s="75">
        <f t="shared" si="5"/>
        <v>1</v>
      </c>
      <c r="Z15" s="170"/>
      <c r="AA15" s="165"/>
      <c r="AB15" s="152"/>
    </row>
    <row r="16" spans="1:30" ht="15" customHeight="1" x14ac:dyDescent="0.25">
      <c r="A16" s="216">
        <f>'[1]Ženy - 9'!A14</f>
        <v>38</v>
      </c>
      <c r="B16" s="136" t="str">
        <f>'[1]Ženy - 9'!B14</f>
        <v>Adéla Nejedlá</v>
      </c>
      <c r="C16" s="105">
        <f>'[1]Ženy - 9'!C14</f>
        <v>1999</v>
      </c>
      <c r="D16" s="159" t="str">
        <f>'[1]Ženy - 9'!D14</f>
        <v>TOM-KČT Kralupy n.Vlt.</v>
      </c>
      <c r="E16" s="153">
        <v>2.2222222222222199E-2</v>
      </c>
      <c r="F16" s="109">
        <v>6.458333333333334E-2</v>
      </c>
      <c r="G16" s="110">
        <v>9.8425925925925917E-2</v>
      </c>
      <c r="H16" s="111">
        <f t="shared" si="0"/>
        <v>3.3842592592592577E-2</v>
      </c>
      <c r="I16" s="112">
        <v>0</v>
      </c>
      <c r="J16" s="115">
        <v>0</v>
      </c>
      <c r="K16" s="149">
        <v>0</v>
      </c>
      <c r="L16" s="114">
        <v>0</v>
      </c>
      <c r="M16" s="144">
        <v>0</v>
      </c>
      <c r="N16" s="115">
        <v>0</v>
      </c>
      <c r="O16" s="114">
        <v>2</v>
      </c>
      <c r="P16" s="115">
        <v>0</v>
      </c>
      <c r="Q16" s="114">
        <v>1</v>
      </c>
      <c r="R16" s="115">
        <v>4</v>
      </c>
      <c r="S16" s="114">
        <v>0</v>
      </c>
      <c r="T16" s="116">
        <f t="shared" si="1"/>
        <v>7</v>
      </c>
      <c r="U16" s="117">
        <f t="shared" si="2"/>
        <v>4.8611111111111112E-3</v>
      </c>
      <c r="V16" s="118">
        <v>0</v>
      </c>
      <c r="W16" s="119">
        <f t="shared" si="3"/>
        <v>3.8703703703703685E-2</v>
      </c>
      <c r="X16" s="111">
        <f t="shared" si="4"/>
        <v>3.8703703703703685E-2</v>
      </c>
      <c r="Y16" s="130">
        <f t="shared" si="5"/>
        <v>23</v>
      </c>
      <c r="Z16" s="164">
        <f>SUM(W16:W18)</f>
        <v>0.11967592592592591</v>
      </c>
      <c r="AA16" s="164">
        <f>IF(OR(K16=AD$2,J16=AD$2,J17=AD$2,J18=AD$2,K17=AD$2,K18=AD$2),"",Z16)</f>
        <v>0.11967592592592591</v>
      </c>
      <c r="AB16" s="162">
        <f>IF(OR(Y16="DISC",Y17="DISC",Y18="DISC"),"DISC",RANK(AA16,AA$4:AA$31720,1))</f>
        <v>8</v>
      </c>
    </row>
    <row r="17" spans="1:28" ht="15" customHeight="1" x14ac:dyDescent="0.25">
      <c r="A17" s="215"/>
      <c r="B17" s="137" t="str">
        <f>'[1]Ženy - 9'!B15</f>
        <v>Karolína Váňová</v>
      </c>
      <c r="C17" s="107">
        <f>'[1]Ženy - 9'!C15</f>
        <v>1999</v>
      </c>
      <c r="D17" s="160"/>
      <c r="E17" s="154"/>
      <c r="F17" s="120">
        <v>9.8425925925925917E-2</v>
      </c>
      <c r="G17" s="121">
        <v>0.13875000000000001</v>
      </c>
      <c r="H17" s="122">
        <f t="shared" si="0"/>
        <v>4.0324074074074095E-2</v>
      </c>
      <c r="I17" s="123">
        <v>0</v>
      </c>
      <c r="J17" s="124">
        <v>0</v>
      </c>
      <c r="K17" s="150">
        <v>0</v>
      </c>
      <c r="L17" s="125">
        <v>0</v>
      </c>
      <c r="M17" s="140">
        <v>0</v>
      </c>
      <c r="N17" s="124">
        <v>0</v>
      </c>
      <c r="O17" s="125">
        <v>3</v>
      </c>
      <c r="P17" s="124">
        <v>0</v>
      </c>
      <c r="Q17" s="125">
        <v>0</v>
      </c>
      <c r="R17" s="124">
        <v>3</v>
      </c>
      <c r="S17" s="125">
        <v>0</v>
      </c>
      <c r="T17" s="126">
        <f t="shared" si="1"/>
        <v>6</v>
      </c>
      <c r="U17" s="127">
        <f t="shared" si="2"/>
        <v>4.1666666666666666E-3</v>
      </c>
      <c r="V17" s="121">
        <v>0</v>
      </c>
      <c r="W17" s="128">
        <f t="shared" si="3"/>
        <v>4.4490740740740761E-2</v>
      </c>
      <c r="X17" s="122">
        <f t="shared" si="4"/>
        <v>4.4490740740740761E-2</v>
      </c>
      <c r="Y17" s="132">
        <f t="shared" si="5"/>
        <v>25</v>
      </c>
      <c r="Z17" s="170"/>
      <c r="AA17" s="165"/>
      <c r="AB17" s="152"/>
    </row>
    <row r="18" spans="1:28" ht="15" customHeight="1" thickBot="1" x14ac:dyDescent="0.3">
      <c r="A18" s="217"/>
      <c r="B18" s="50" t="str">
        <f>'[1]Ženy - 9'!B16</f>
        <v>Kateřina Šimková</v>
      </c>
      <c r="C18" s="65">
        <f>'[1]Ženy - 9'!C16</f>
        <v>1998</v>
      </c>
      <c r="D18" s="161"/>
      <c r="E18" s="155"/>
      <c r="F18" s="52">
        <v>0.13875000000000001</v>
      </c>
      <c r="G18" s="67">
        <v>0.16898148148148148</v>
      </c>
      <c r="H18" s="54">
        <f t="shared" si="0"/>
        <v>3.023148148148147E-2</v>
      </c>
      <c r="I18" s="71">
        <v>2</v>
      </c>
      <c r="J18" s="56">
        <v>0</v>
      </c>
      <c r="K18" s="90">
        <v>0</v>
      </c>
      <c r="L18" s="55">
        <v>1</v>
      </c>
      <c r="M18" s="91">
        <v>0</v>
      </c>
      <c r="N18" s="56">
        <v>0</v>
      </c>
      <c r="O18" s="55">
        <v>3</v>
      </c>
      <c r="P18" s="56">
        <v>0</v>
      </c>
      <c r="Q18" s="55">
        <v>0</v>
      </c>
      <c r="R18" s="56">
        <v>3</v>
      </c>
      <c r="S18" s="55">
        <v>0</v>
      </c>
      <c r="T18" s="72">
        <f t="shared" si="1"/>
        <v>9</v>
      </c>
      <c r="U18" s="58">
        <f t="shared" si="2"/>
        <v>6.2499999999999995E-3</v>
      </c>
      <c r="V18" s="67">
        <v>0</v>
      </c>
      <c r="W18" s="73">
        <f t="shared" si="3"/>
        <v>3.6481481481481469E-2</v>
      </c>
      <c r="X18" s="54">
        <f t="shared" si="4"/>
        <v>3.6481481481481469E-2</v>
      </c>
      <c r="Y18" s="76">
        <f t="shared" si="5"/>
        <v>21</v>
      </c>
      <c r="Z18" s="171"/>
      <c r="AA18" s="166"/>
      <c r="AB18" s="163"/>
    </row>
    <row r="19" spans="1:28" ht="15" customHeight="1" x14ac:dyDescent="0.25">
      <c r="A19" s="215">
        <f>'[1]Ženy - 9'!A17</f>
        <v>40</v>
      </c>
      <c r="B19" s="136" t="str">
        <f>'[1]Ženy - 9'!B17</f>
        <v>Zuzana Kunzová</v>
      </c>
      <c r="C19" s="105">
        <f>'[1]Ženy - 9'!C17</f>
        <v>1997</v>
      </c>
      <c r="D19" s="160" t="str">
        <f>'[1]Ženy - 9'!D17</f>
        <v>Žlutý kvítek Palkovice</v>
      </c>
      <c r="E19" s="154">
        <v>2.7777777777777801E-2</v>
      </c>
      <c r="F19" s="109">
        <v>6.458333333333334E-2</v>
      </c>
      <c r="G19" s="110">
        <v>9.7245370370370357E-2</v>
      </c>
      <c r="H19" s="111">
        <f t="shared" si="0"/>
        <v>3.2662037037037017E-2</v>
      </c>
      <c r="I19" s="112">
        <v>1</v>
      </c>
      <c r="J19" s="115">
        <v>0</v>
      </c>
      <c r="K19" s="149">
        <v>0</v>
      </c>
      <c r="L19" s="114">
        <v>0</v>
      </c>
      <c r="M19" s="144">
        <v>0</v>
      </c>
      <c r="N19" s="115">
        <v>0</v>
      </c>
      <c r="O19" s="114">
        <v>3</v>
      </c>
      <c r="P19" s="115">
        <v>0</v>
      </c>
      <c r="Q19" s="114">
        <v>1</v>
      </c>
      <c r="R19" s="115">
        <v>1</v>
      </c>
      <c r="S19" s="114">
        <v>0</v>
      </c>
      <c r="T19" s="116">
        <f t="shared" si="1"/>
        <v>6</v>
      </c>
      <c r="U19" s="117">
        <f t="shared" si="2"/>
        <v>4.1666666666666666E-3</v>
      </c>
      <c r="V19" s="118">
        <v>0</v>
      </c>
      <c r="W19" s="119">
        <f t="shared" si="3"/>
        <v>3.6828703703703683E-2</v>
      </c>
      <c r="X19" s="111">
        <f t="shared" si="4"/>
        <v>3.6828703703703683E-2</v>
      </c>
      <c r="Y19" s="130">
        <f t="shared" si="5"/>
        <v>22</v>
      </c>
      <c r="Z19" s="165">
        <f>SUM(W19:W21)</f>
        <v>0.10480324074074074</v>
      </c>
      <c r="AA19" s="165">
        <f>IF(OR(K19=AD$2,J19=AD$2,J20=AD$2,J21=AD$2,K20=AD$2,K21=AD$2),"",Z19)</f>
        <v>0.10480324074074074</v>
      </c>
      <c r="AB19" s="151">
        <f>IF(OR(Y19="DISC",Y20="DISC",Y21="DISC"),"DISC",RANK(AA19,AA$4:AA$31720,1))</f>
        <v>7</v>
      </c>
    </row>
    <row r="20" spans="1:28" ht="15" customHeight="1" x14ac:dyDescent="0.25">
      <c r="A20" s="215"/>
      <c r="B20" s="137" t="str">
        <f>'[1]Ženy - 9'!B18</f>
        <v>Hana Magerová</v>
      </c>
      <c r="C20" s="107">
        <f>'[1]Ženy - 9'!C18</f>
        <v>1995</v>
      </c>
      <c r="D20" s="160"/>
      <c r="E20" s="154"/>
      <c r="F20" s="120">
        <v>9.7245370370370357E-2</v>
      </c>
      <c r="G20" s="121">
        <v>0.12592592592592591</v>
      </c>
      <c r="H20" s="122">
        <f t="shared" si="0"/>
        <v>2.8680555555555556E-2</v>
      </c>
      <c r="I20" s="123">
        <v>2</v>
      </c>
      <c r="J20" s="124">
        <v>0</v>
      </c>
      <c r="K20" s="150">
        <v>0</v>
      </c>
      <c r="L20" s="125">
        <v>0</v>
      </c>
      <c r="M20" s="140">
        <v>0</v>
      </c>
      <c r="N20" s="124">
        <v>0</v>
      </c>
      <c r="O20" s="125">
        <v>2</v>
      </c>
      <c r="P20" s="124">
        <v>0</v>
      </c>
      <c r="Q20" s="125">
        <v>0</v>
      </c>
      <c r="R20" s="124">
        <v>1</v>
      </c>
      <c r="S20" s="125">
        <v>0</v>
      </c>
      <c r="T20" s="126">
        <f t="shared" si="1"/>
        <v>5</v>
      </c>
      <c r="U20" s="127">
        <f t="shared" si="2"/>
        <v>3.472222222222222E-3</v>
      </c>
      <c r="V20" s="121">
        <v>0</v>
      </c>
      <c r="W20" s="128">
        <f t="shared" si="3"/>
        <v>3.215277777777778E-2</v>
      </c>
      <c r="X20" s="122">
        <f t="shared" si="4"/>
        <v>3.215277777777778E-2</v>
      </c>
      <c r="Y20" s="132">
        <f t="shared" si="5"/>
        <v>15</v>
      </c>
      <c r="Z20" s="170"/>
      <c r="AA20" s="165"/>
      <c r="AB20" s="152"/>
    </row>
    <row r="21" spans="1:28" ht="15" customHeight="1" thickBot="1" x14ac:dyDescent="0.3">
      <c r="A21" s="215"/>
      <c r="B21" s="10" t="str">
        <f>'[1]Ženy - 9'!B19</f>
        <v>Lucie Slípková</v>
      </c>
      <c r="C21" s="63">
        <f>'[1]Ženy - 9'!C19</f>
        <v>1994</v>
      </c>
      <c r="D21" s="160"/>
      <c r="E21" s="154"/>
      <c r="F21" s="5">
        <v>0.12592592592592591</v>
      </c>
      <c r="G21" s="66">
        <v>0.15758101851851852</v>
      </c>
      <c r="H21" s="8">
        <f t="shared" si="0"/>
        <v>3.165509259259261E-2</v>
      </c>
      <c r="I21" s="68">
        <v>2</v>
      </c>
      <c r="J21" s="3">
        <v>0</v>
      </c>
      <c r="K21" s="38">
        <v>0</v>
      </c>
      <c r="L21" s="6">
        <v>0</v>
      </c>
      <c r="M21" s="39">
        <v>0</v>
      </c>
      <c r="N21" s="3">
        <v>0</v>
      </c>
      <c r="O21" s="6">
        <v>3</v>
      </c>
      <c r="P21" s="3">
        <v>0</v>
      </c>
      <c r="Q21" s="6">
        <v>0</v>
      </c>
      <c r="R21" s="3">
        <v>1</v>
      </c>
      <c r="S21" s="6">
        <v>0</v>
      </c>
      <c r="T21" s="70">
        <f t="shared" si="1"/>
        <v>6</v>
      </c>
      <c r="U21" s="13">
        <f t="shared" si="2"/>
        <v>4.1666666666666666E-3</v>
      </c>
      <c r="V21" s="66">
        <v>0</v>
      </c>
      <c r="W21" s="25">
        <f t="shared" si="3"/>
        <v>3.5821759259259275E-2</v>
      </c>
      <c r="X21" s="8">
        <f t="shared" si="4"/>
        <v>3.5821759259259275E-2</v>
      </c>
      <c r="Y21" s="75">
        <f t="shared" si="5"/>
        <v>20</v>
      </c>
      <c r="Z21" s="170"/>
      <c r="AA21" s="165"/>
      <c r="AB21" s="152"/>
    </row>
    <row r="22" spans="1:28" ht="15" customHeight="1" x14ac:dyDescent="0.25">
      <c r="A22" s="216">
        <f>'[1]Ženy - 9'!A20</f>
        <v>41</v>
      </c>
      <c r="B22" s="136" t="str">
        <f>'[1]Ženy - 9'!B20</f>
        <v>Šárka Pokludová</v>
      </c>
      <c r="C22" s="105">
        <f>'[1]Ženy - 9'!C20</f>
        <v>1996</v>
      </c>
      <c r="D22" s="159" t="str">
        <f>'[1]Ženy - 9'!D20</f>
        <v>TOM Nezmaři Bílovec</v>
      </c>
      <c r="E22" s="153">
        <v>2.7777777777777801E-3</v>
      </c>
      <c r="F22" s="109">
        <v>6.5625000000000003E-2</v>
      </c>
      <c r="G22" s="110">
        <v>8.8252314814814811E-2</v>
      </c>
      <c r="H22" s="111">
        <f t="shared" si="0"/>
        <v>2.2627314814814808E-2</v>
      </c>
      <c r="I22" s="112">
        <v>2</v>
      </c>
      <c r="J22" s="115">
        <v>0</v>
      </c>
      <c r="K22" s="149">
        <v>0</v>
      </c>
      <c r="L22" s="114">
        <v>0</v>
      </c>
      <c r="M22" s="144">
        <v>0</v>
      </c>
      <c r="N22" s="115">
        <v>0</v>
      </c>
      <c r="O22" s="114">
        <v>0</v>
      </c>
      <c r="P22" s="115">
        <v>0</v>
      </c>
      <c r="Q22" s="114">
        <v>0</v>
      </c>
      <c r="R22" s="115">
        <v>0</v>
      </c>
      <c r="S22" s="114">
        <v>0</v>
      </c>
      <c r="T22" s="116">
        <f t="shared" si="1"/>
        <v>2</v>
      </c>
      <c r="U22" s="117">
        <f t="shared" si="2"/>
        <v>1.3888888888888889E-3</v>
      </c>
      <c r="V22" s="118">
        <v>0</v>
      </c>
      <c r="W22" s="119">
        <f t="shared" si="3"/>
        <v>2.4016203703703696E-2</v>
      </c>
      <c r="X22" s="111">
        <f t="shared" si="4"/>
        <v>2.4016203703703696E-2</v>
      </c>
      <c r="Y22" s="130">
        <f t="shared" si="5"/>
        <v>2</v>
      </c>
      <c r="Z22" s="164">
        <f>SUM(W22:W24)</f>
        <v>8.0034722222222215E-2</v>
      </c>
      <c r="AA22" s="164">
        <f>IF(OR(K22=AD$2,J22=AD$2,J23=AD$2,J24=AD$2,K23=AD$2,K24=AD$2),"",Z22)</f>
        <v>8.0034722222222215E-2</v>
      </c>
      <c r="AB22" s="162">
        <f>IF(OR(Y22="DISC",Y23="DISC",Y24="DISC"),"DISC",RANK(AA22,AA$4:AA$31720,1))</f>
        <v>1</v>
      </c>
    </row>
    <row r="23" spans="1:28" ht="15" customHeight="1" x14ac:dyDescent="0.25">
      <c r="A23" s="215"/>
      <c r="B23" s="137" t="str">
        <f>'[1]Ženy - 9'!B21</f>
        <v>Markéta Řeháčková</v>
      </c>
      <c r="C23" s="107">
        <f>'[1]Ženy - 9'!C21</f>
        <v>1996</v>
      </c>
      <c r="D23" s="160"/>
      <c r="E23" s="154"/>
      <c r="F23" s="120">
        <v>8.8252314814814811E-2</v>
      </c>
      <c r="G23" s="121">
        <v>0.11384259259259259</v>
      </c>
      <c r="H23" s="122">
        <f t="shared" si="0"/>
        <v>2.5590277777777781E-2</v>
      </c>
      <c r="I23" s="123">
        <v>0</v>
      </c>
      <c r="J23" s="124">
        <v>0</v>
      </c>
      <c r="K23" s="150">
        <v>0</v>
      </c>
      <c r="L23" s="125">
        <v>0</v>
      </c>
      <c r="M23" s="140">
        <v>0</v>
      </c>
      <c r="N23" s="124">
        <v>0</v>
      </c>
      <c r="O23" s="125">
        <v>2</v>
      </c>
      <c r="P23" s="124">
        <v>1</v>
      </c>
      <c r="Q23" s="125">
        <v>1</v>
      </c>
      <c r="R23" s="124">
        <v>1</v>
      </c>
      <c r="S23" s="125">
        <v>0</v>
      </c>
      <c r="T23" s="126">
        <f t="shared" si="1"/>
        <v>5</v>
      </c>
      <c r="U23" s="127">
        <f t="shared" si="2"/>
        <v>3.472222222222222E-3</v>
      </c>
      <c r="V23" s="121">
        <v>0</v>
      </c>
      <c r="W23" s="128">
        <f t="shared" si="3"/>
        <v>2.9062500000000005E-2</v>
      </c>
      <c r="X23" s="122">
        <f t="shared" si="4"/>
        <v>2.9062500000000005E-2</v>
      </c>
      <c r="Y23" s="132">
        <f t="shared" si="5"/>
        <v>11</v>
      </c>
      <c r="Z23" s="170"/>
      <c r="AA23" s="165"/>
      <c r="AB23" s="152"/>
    </row>
    <row r="24" spans="1:28" ht="15" customHeight="1" thickBot="1" x14ac:dyDescent="0.3">
      <c r="A24" s="217"/>
      <c r="B24" s="50" t="str">
        <f>'[1]Ženy - 9'!B22</f>
        <v>Aneta Dreslerová</v>
      </c>
      <c r="C24" s="65">
        <f>'[1]Ženy - 9'!C22</f>
        <v>1997</v>
      </c>
      <c r="D24" s="161"/>
      <c r="E24" s="155"/>
      <c r="F24" s="52">
        <v>0.11384259259259259</v>
      </c>
      <c r="G24" s="67">
        <v>0.13940972222222223</v>
      </c>
      <c r="H24" s="54">
        <f t="shared" si="0"/>
        <v>2.5567129629629634E-2</v>
      </c>
      <c r="I24" s="71">
        <v>0</v>
      </c>
      <c r="J24" s="56">
        <v>0</v>
      </c>
      <c r="K24" s="90">
        <v>0</v>
      </c>
      <c r="L24" s="55">
        <v>0</v>
      </c>
      <c r="M24" s="91">
        <v>0</v>
      </c>
      <c r="N24" s="56">
        <v>0</v>
      </c>
      <c r="O24" s="55">
        <v>1</v>
      </c>
      <c r="P24" s="56">
        <v>0</v>
      </c>
      <c r="Q24" s="55">
        <v>1</v>
      </c>
      <c r="R24" s="56">
        <v>0</v>
      </c>
      <c r="S24" s="55">
        <v>0</v>
      </c>
      <c r="T24" s="72">
        <f t="shared" si="1"/>
        <v>2</v>
      </c>
      <c r="U24" s="58">
        <f t="shared" si="2"/>
        <v>1.3888888888888889E-3</v>
      </c>
      <c r="V24" s="67">
        <v>0</v>
      </c>
      <c r="W24" s="73">
        <f t="shared" si="3"/>
        <v>2.6956018518518522E-2</v>
      </c>
      <c r="X24" s="54">
        <f t="shared" si="4"/>
        <v>2.6956018518518522E-2</v>
      </c>
      <c r="Y24" s="76">
        <f t="shared" si="5"/>
        <v>4</v>
      </c>
      <c r="Z24" s="171"/>
      <c r="AA24" s="166"/>
      <c r="AB24" s="163"/>
    </row>
    <row r="25" spans="1:28" ht="15" customHeight="1" x14ac:dyDescent="0.25">
      <c r="A25" s="215">
        <f>'[1]Ženy - 9'!A23</f>
        <v>42</v>
      </c>
      <c r="B25" s="136" t="str">
        <f>'[1]Ženy - 9'!B23</f>
        <v>Ada Paluzgová</v>
      </c>
      <c r="C25" s="105">
        <f>'[1]Ženy - 9'!C23</f>
        <v>1991</v>
      </c>
      <c r="D25" s="160" t="str">
        <f>'[1]Ženy - 9'!D23</f>
        <v>Žlutý kvítek Palkovice</v>
      </c>
      <c r="E25" s="154">
        <v>4.5833333333333302E-2</v>
      </c>
      <c r="F25" s="109">
        <v>6.5625000000000003E-2</v>
      </c>
      <c r="G25" s="110">
        <v>9.0127314814814827E-2</v>
      </c>
      <c r="H25" s="111">
        <f t="shared" si="0"/>
        <v>2.4502314814814824E-2</v>
      </c>
      <c r="I25" s="112">
        <v>2</v>
      </c>
      <c r="J25" s="115">
        <v>0</v>
      </c>
      <c r="K25" s="149">
        <v>0</v>
      </c>
      <c r="L25" s="114">
        <v>0</v>
      </c>
      <c r="M25" s="144">
        <v>0</v>
      </c>
      <c r="N25" s="115">
        <v>0</v>
      </c>
      <c r="O25" s="114">
        <v>3</v>
      </c>
      <c r="P25" s="115">
        <v>1</v>
      </c>
      <c r="Q25" s="114">
        <v>0</v>
      </c>
      <c r="R25" s="115">
        <v>0</v>
      </c>
      <c r="S25" s="114">
        <v>8</v>
      </c>
      <c r="T25" s="116">
        <f t="shared" si="1"/>
        <v>14</v>
      </c>
      <c r="U25" s="117">
        <f t="shared" si="2"/>
        <v>9.7222222222222224E-3</v>
      </c>
      <c r="V25" s="118">
        <v>0</v>
      </c>
      <c r="W25" s="119">
        <f t="shared" si="3"/>
        <v>3.4224537037037046E-2</v>
      </c>
      <c r="X25" s="111">
        <f t="shared" si="4"/>
        <v>3.4224537037037046E-2</v>
      </c>
      <c r="Y25" s="130">
        <f t="shared" si="5"/>
        <v>18</v>
      </c>
      <c r="Z25" s="165">
        <f>SUM(W25:W27)</f>
        <v>9.6909722222222244E-2</v>
      </c>
      <c r="AA25" s="165">
        <f>IF(OR(K25=AD$2,J25=AD$2,J26=AD$2,J27=AD$2,K26=AD$2,K27=AD$2),"",Z25)</f>
        <v>9.6909722222222244E-2</v>
      </c>
      <c r="AB25" s="151">
        <f>IF(OR(Y25="DISC",Y26="DISC",Y27="DISC"),"DISC",RANK(AA25,AA$4:AA$31720,1))</f>
        <v>6</v>
      </c>
    </row>
    <row r="26" spans="1:28" ht="15" customHeight="1" x14ac:dyDescent="0.25">
      <c r="A26" s="215"/>
      <c r="B26" s="137" t="str">
        <f>'[1]Ženy - 9'!B24</f>
        <v>Silvie Vašková</v>
      </c>
      <c r="C26" s="107">
        <f>'[1]Ženy - 9'!C24</f>
        <v>1995</v>
      </c>
      <c r="D26" s="160"/>
      <c r="E26" s="154"/>
      <c r="F26" s="120">
        <v>9.0127314814814827E-2</v>
      </c>
      <c r="G26" s="121">
        <v>0.11881944444444444</v>
      </c>
      <c r="H26" s="122">
        <f t="shared" si="0"/>
        <v>2.8692129629629609E-2</v>
      </c>
      <c r="I26" s="123">
        <v>2</v>
      </c>
      <c r="J26" s="124">
        <v>0</v>
      </c>
      <c r="K26" s="150">
        <v>0</v>
      </c>
      <c r="L26" s="125">
        <v>0</v>
      </c>
      <c r="M26" s="140">
        <v>0</v>
      </c>
      <c r="N26" s="124">
        <v>0</v>
      </c>
      <c r="O26" s="125">
        <v>2</v>
      </c>
      <c r="P26" s="124">
        <v>2</v>
      </c>
      <c r="Q26" s="125">
        <v>1</v>
      </c>
      <c r="R26" s="124">
        <v>0</v>
      </c>
      <c r="S26" s="125">
        <v>0</v>
      </c>
      <c r="T26" s="126">
        <f t="shared" si="1"/>
        <v>7</v>
      </c>
      <c r="U26" s="127">
        <f t="shared" si="2"/>
        <v>4.8611111111111112E-3</v>
      </c>
      <c r="V26" s="121">
        <v>0</v>
      </c>
      <c r="W26" s="128">
        <f t="shared" si="3"/>
        <v>3.3553240740740717E-2</v>
      </c>
      <c r="X26" s="122">
        <f t="shared" si="4"/>
        <v>3.3553240740740717E-2</v>
      </c>
      <c r="Y26" s="132">
        <f t="shared" si="5"/>
        <v>17</v>
      </c>
      <c r="Z26" s="170"/>
      <c r="AA26" s="165"/>
      <c r="AB26" s="152"/>
    </row>
    <row r="27" spans="1:28" ht="15" customHeight="1" thickBot="1" x14ac:dyDescent="0.3">
      <c r="A27" s="215"/>
      <c r="B27" s="10" t="str">
        <f>'[1]Ženy - 9'!B25</f>
        <v>Zuzana Juřenová</v>
      </c>
      <c r="C27" s="63">
        <f>'[1]Ženy - 9'!C25</f>
        <v>1995</v>
      </c>
      <c r="D27" s="160"/>
      <c r="E27" s="154"/>
      <c r="F27" s="5">
        <v>0.11881944444444444</v>
      </c>
      <c r="G27" s="66">
        <v>0.14517361111111113</v>
      </c>
      <c r="H27" s="8">
        <f t="shared" si="0"/>
        <v>2.6354166666666692E-2</v>
      </c>
      <c r="I27" s="68">
        <v>0</v>
      </c>
      <c r="J27" s="3">
        <v>0</v>
      </c>
      <c r="K27" s="38">
        <v>0</v>
      </c>
      <c r="L27" s="6">
        <v>0</v>
      </c>
      <c r="M27" s="39">
        <v>0</v>
      </c>
      <c r="N27" s="3">
        <v>0</v>
      </c>
      <c r="O27" s="6">
        <v>3</v>
      </c>
      <c r="P27" s="3">
        <v>0</v>
      </c>
      <c r="Q27" s="6">
        <v>0</v>
      </c>
      <c r="R27" s="3">
        <v>0</v>
      </c>
      <c r="S27" s="6">
        <v>1</v>
      </c>
      <c r="T27" s="70">
        <f t="shared" si="1"/>
        <v>4</v>
      </c>
      <c r="U27" s="13">
        <f t="shared" si="2"/>
        <v>2.7777777777777779E-3</v>
      </c>
      <c r="V27" s="66">
        <v>0</v>
      </c>
      <c r="W27" s="25">
        <f t="shared" si="3"/>
        <v>2.9131944444444471E-2</v>
      </c>
      <c r="X27" s="8">
        <f t="shared" si="4"/>
        <v>2.9131944444444471E-2</v>
      </c>
      <c r="Y27" s="75">
        <f t="shared" si="5"/>
        <v>12</v>
      </c>
      <c r="Z27" s="170"/>
      <c r="AA27" s="165"/>
      <c r="AB27" s="152"/>
    </row>
    <row r="28" spans="1:28" ht="15" customHeight="1" x14ac:dyDescent="0.25">
      <c r="A28" s="216">
        <f>'[1]Ženy - 9'!A26</f>
        <v>43</v>
      </c>
      <c r="B28" s="136" t="str">
        <f>'[1]Ženy - 9'!B26</f>
        <v>Iveta Szalaiová</v>
      </c>
      <c r="C28" s="105">
        <f>'[1]Ženy - 9'!C26</f>
        <v>1966</v>
      </c>
      <c r="D28" s="159" t="str">
        <f>'[1]Ženy - 9'!D26</f>
        <v>TOM-KČT Kralupy n.Vlt.</v>
      </c>
      <c r="E28" s="153">
        <v>1.1111111111111099E-2</v>
      </c>
      <c r="F28" s="109">
        <v>6.5625000000000003E-2</v>
      </c>
      <c r="G28" s="110">
        <v>8.895833333333332E-2</v>
      </c>
      <c r="H28" s="111">
        <f t="shared" si="0"/>
        <v>2.3333333333333317E-2</v>
      </c>
      <c r="I28" s="112">
        <v>0</v>
      </c>
      <c r="J28" s="115">
        <v>0</v>
      </c>
      <c r="K28" s="149">
        <v>0</v>
      </c>
      <c r="L28" s="114">
        <v>0</v>
      </c>
      <c r="M28" s="144">
        <v>0</v>
      </c>
      <c r="N28" s="115">
        <v>0</v>
      </c>
      <c r="O28" s="114">
        <v>3</v>
      </c>
      <c r="P28" s="115">
        <v>0</v>
      </c>
      <c r="Q28" s="114">
        <v>1</v>
      </c>
      <c r="R28" s="115">
        <v>1</v>
      </c>
      <c r="S28" s="114">
        <v>0</v>
      </c>
      <c r="T28" s="116">
        <f t="shared" si="1"/>
        <v>5</v>
      </c>
      <c r="U28" s="117">
        <f t="shared" si="2"/>
        <v>3.472222222222222E-3</v>
      </c>
      <c r="V28" s="118">
        <v>0</v>
      </c>
      <c r="W28" s="119">
        <f t="shared" si="3"/>
        <v>2.6805555555555541E-2</v>
      </c>
      <c r="X28" s="111">
        <f t="shared" si="4"/>
        <v>2.6805555555555541E-2</v>
      </c>
      <c r="Y28" s="130">
        <f t="shared" si="5"/>
        <v>3</v>
      </c>
      <c r="Z28" s="164">
        <f>SUM(W28:W30)</f>
        <v>8.283564814814813E-2</v>
      </c>
      <c r="AA28" s="164">
        <f>IF(OR(K28=AD$2,J28=AD$2,J29=AD$2,J30=AD$2,K29=AD$2,K30=AD$2),"",Z28)</f>
        <v>8.283564814814813E-2</v>
      </c>
      <c r="AB28" s="162">
        <f>IF(OR(Y28="DISC",Y29="DISC",Y30="DISC"),"DISC",RANK(AA28,AA$4:AA$31720,1))</f>
        <v>3</v>
      </c>
    </row>
    <row r="29" spans="1:28" ht="15" customHeight="1" x14ac:dyDescent="0.25">
      <c r="A29" s="215"/>
      <c r="B29" s="137" t="str">
        <f>'[1]Ženy - 9'!B27</f>
        <v>Romana Vejrostová</v>
      </c>
      <c r="C29" s="107">
        <f>'[1]Ženy - 9'!C27</f>
        <v>1965</v>
      </c>
      <c r="D29" s="160"/>
      <c r="E29" s="154"/>
      <c r="F29" s="120">
        <v>8.895833333333332E-2</v>
      </c>
      <c r="G29" s="121">
        <v>0.11600694444444444</v>
      </c>
      <c r="H29" s="122">
        <f t="shared" si="0"/>
        <v>2.704861111111112E-2</v>
      </c>
      <c r="I29" s="123">
        <v>0</v>
      </c>
      <c r="J29" s="124">
        <v>0</v>
      </c>
      <c r="K29" s="150">
        <v>0</v>
      </c>
      <c r="L29" s="125">
        <v>0</v>
      </c>
      <c r="M29" s="140">
        <v>0</v>
      </c>
      <c r="N29" s="124">
        <v>0</v>
      </c>
      <c r="O29" s="125">
        <v>1</v>
      </c>
      <c r="P29" s="124">
        <v>0</v>
      </c>
      <c r="Q29" s="125">
        <v>0</v>
      </c>
      <c r="R29" s="124">
        <v>1</v>
      </c>
      <c r="S29" s="125">
        <v>0</v>
      </c>
      <c r="T29" s="126">
        <f t="shared" si="1"/>
        <v>2</v>
      </c>
      <c r="U29" s="127">
        <f t="shared" si="2"/>
        <v>1.3888888888888889E-3</v>
      </c>
      <c r="V29" s="121">
        <v>0</v>
      </c>
      <c r="W29" s="128">
        <f t="shared" si="3"/>
        <v>2.8437500000000008E-2</v>
      </c>
      <c r="X29" s="122">
        <f t="shared" si="4"/>
        <v>2.8437500000000008E-2</v>
      </c>
      <c r="Y29" s="132">
        <f t="shared" si="5"/>
        <v>10</v>
      </c>
      <c r="Z29" s="170"/>
      <c r="AA29" s="165"/>
      <c r="AB29" s="152"/>
    </row>
    <row r="30" spans="1:28" ht="15" customHeight="1" thickBot="1" x14ac:dyDescent="0.3">
      <c r="A30" s="217"/>
      <c r="B30" s="50" t="str">
        <f>'[1]Ženy - 9'!B28</f>
        <v>Tereza Popová</v>
      </c>
      <c r="C30" s="65">
        <f>'[1]Ženy - 9'!C28</f>
        <v>1998</v>
      </c>
      <c r="D30" s="161"/>
      <c r="E30" s="155"/>
      <c r="F30" s="52">
        <v>0.11600694444444444</v>
      </c>
      <c r="G30" s="67">
        <v>0.1401273148148148</v>
      </c>
      <c r="H30" s="54">
        <f t="shared" si="0"/>
        <v>2.4120370370370361E-2</v>
      </c>
      <c r="I30" s="71">
        <v>0</v>
      </c>
      <c r="J30" s="56">
        <v>0</v>
      </c>
      <c r="K30" s="90">
        <v>0</v>
      </c>
      <c r="L30" s="55">
        <v>0</v>
      </c>
      <c r="M30" s="91">
        <v>0</v>
      </c>
      <c r="N30" s="56">
        <v>0</v>
      </c>
      <c r="O30" s="55">
        <v>3</v>
      </c>
      <c r="P30" s="56">
        <v>0</v>
      </c>
      <c r="Q30" s="55">
        <v>1</v>
      </c>
      <c r="R30" s="56">
        <v>1</v>
      </c>
      <c r="S30" s="55">
        <v>0</v>
      </c>
      <c r="T30" s="72">
        <f t="shared" si="1"/>
        <v>5</v>
      </c>
      <c r="U30" s="58">
        <f t="shared" si="2"/>
        <v>3.472222222222222E-3</v>
      </c>
      <c r="V30" s="67">
        <v>0</v>
      </c>
      <c r="W30" s="73">
        <f t="shared" si="3"/>
        <v>2.7592592592592585E-2</v>
      </c>
      <c r="X30" s="54">
        <f t="shared" si="4"/>
        <v>2.7592592592592585E-2</v>
      </c>
      <c r="Y30" s="76">
        <f t="shared" si="5"/>
        <v>8</v>
      </c>
      <c r="Z30" s="171"/>
      <c r="AA30" s="166"/>
      <c r="AB30" s="163"/>
    </row>
    <row r="31" spans="1:28" ht="15" customHeight="1" x14ac:dyDescent="0.25">
      <c r="A31" s="17"/>
      <c r="B31" s="10"/>
      <c r="C31" s="10"/>
      <c r="D31" s="34"/>
      <c r="E31" s="16"/>
      <c r="F31" s="22"/>
      <c r="G31" s="4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3"/>
      <c r="U31" s="13"/>
      <c r="V31" s="24"/>
      <c r="W31" s="25"/>
      <c r="X31" s="8"/>
      <c r="Y31" s="26"/>
      <c r="Z31" s="28"/>
      <c r="AA31" s="28"/>
      <c r="AB31" s="29"/>
    </row>
    <row r="32" spans="1:28" ht="15" customHeight="1" x14ac:dyDescent="0.45">
      <c r="A32" s="17"/>
      <c r="B32" s="10"/>
      <c r="C32" s="10"/>
      <c r="D32" s="34"/>
      <c r="E32" s="16"/>
      <c r="F32" s="27"/>
      <c r="G32" s="4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5"/>
      <c r="U32" s="13"/>
      <c r="V32" s="4"/>
      <c r="W32" s="25"/>
      <c r="X32" s="8"/>
      <c r="Y32" s="26"/>
      <c r="Z32" s="30"/>
      <c r="AA32" s="28"/>
      <c r="AB32" s="31"/>
    </row>
    <row r="33" spans="1:28" ht="15" customHeight="1" x14ac:dyDescent="0.45">
      <c r="A33" s="17"/>
      <c r="B33" s="10"/>
      <c r="C33" s="10"/>
      <c r="D33" s="34"/>
      <c r="E33" s="16"/>
      <c r="F33" s="27"/>
      <c r="G33" s="4"/>
      <c r="H33" s="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5"/>
      <c r="U33" s="13"/>
      <c r="V33" s="4"/>
      <c r="W33" s="25"/>
      <c r="X33" s="8"/>
      <c r="Y33" s="26"/>
      <c r="Z33" s="30"/>
      <c r="AA33" s="28"/>
      <c r="AB33" s="31"/>
    </row>
    <row r="34" spans="1:28" ht="15" customHeight="1" x14ac:dyDescent="0.25">
      <c r="A34" s="17"/>
      <c r="B34" s="10"/>
      <c r="C34" s="10"/>
      <c r="D34" s="34"/>
      <c r="E34" s="16"/>
      <c r="F34" s="22"/>
      <c r="G34" s="4"/>
      <c r="H34" s="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23"/>
      <c r="U34" s="13"/>
      <c r="V34" s="24"/>
      <c r="W34" s="25"/>
      <c r="X34" s="8"/>
      <c r="Y34" s="26"/>
      <c r="Z34" s="28"/>
      <c r="AA34" s="28"/>
      <c r="AB34" s="29"/>
    </row>
    <row r="35" spans="1:28" ht="15" customHeight="1" x14ac:dyDescent="0.45">
      <c r="A35" s="17"/>
      <c r="B35" s="10"/>
      <c r="C35" s="10"/>
      <c r="D35" s="34"/>
      <c r="E35" s="16"/>
      <c r="F35" s="27"/>
      <c r="G35" s="4"/>
      <c r="H35" s="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5"/>
      <c r="U35" s="13"/>
      <c r="V35" s="4"/>
      <c r="W35" s="25"/>
      <c r="X35" s="8"/>
      <c r="Y35" s="26"/>
      <c r="Z35" s="30"/>
      <c r="AA35" s="28"/>
      <c r="AB35" s="31"/>
    </row>
    <row r="36" spans="1:28" ht="15" customHeight="1" x14ac:dyDescent="0.45">
      <c r="A36" s="17"/>
      <c r="B36" s="10"/>
      <c r="C36" s="10"/>
      <c r="D36" s="34"/>
      <c r="E36" s="16"/>
      <c r="F36" s="27"/>
      <c r="G36" s="4"/>
      <c r="H36" s="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5"/>
      <c r="U36" s="13"/>
      <c r="V36" s="4"/>
      <c r="W36" s="25"/>
      <c r="X36" s="8"/>
      <c r="Y36" s="26"/>
      <c r="Z36" s="30"/>
      <c r="AA36" s="28"/>
      <c r="AB36" s="31"/>
    </row>
    <row r="37" spans="1:28" ht="15" customHeight="1" x14ac:dyDescent="0.25">
      <c r="A37" s="17"/>
      <c r="B37" s="10"/>
      <c r="C37" s="32"/>
      <c r="D37" s="34"/>
      <c r="E37" s="16"/>
      <c r="F37" s="22"/>
      <c r="G37" s="4"/>
      <c r="H37" s="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3"/>
      <c r="U37" s="13"/>
      <c r="V37" s="24"/>
      <c r="W37" s="25"/>
      <c r="X37" s="8"/>
      <c r="Y37" s="26"/>
      <c r="Z37" s="28"/>
      <c r="AA37" s="28"/>
      <c r="AB37" s="29"/>
    </row>
    <row r="38" spans="1:28" ht="15" customHeight="1" x14ac:dyDescent="0.45">
      <c r="A38" s="17"/>
      <c r="B38" s="10"/>
      <c r="C38" s="32"/>
      <c r="D38" s="19"/>
      <c r="E38" s="16"/>
      <c r="F38" s="27"/>
      <c r="G38" s="4"/>
      <c r="H38" s="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20"/>
      <c r="U38" s="13"/>
      <c r="V38" s="4"/>
      <c r="W38" s="25"/>
      <c r="X38" s="8"/>
      <c r="Y38" s="26"/>
      <c r="Z38" s="30"/>
      <c r="AA38" s="28"/>
      <c r="AB38" s="31"/>
    </row>
    <row r="39" spans="1:28" ht="15" customHeight="1" x14ac:dyDescent="0.45">
      <c r="A39" s="17"/>
      <c r="B39" s="10"/>
      <c r="C39" s="32"/>
      <c r="D39" s="19"/>
      <c r="E39" s="16"/>
      <c r="F39" s="27"/>
      <c r="G39" s="4"/>
      <c r="H39" s="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20"/>
      <c r="U39" s="13"/>
      <c r="V39" s="4"/>
      <c r="W39" s="25"/>
      <c r="X39" s="8"/>
      <c r="Y39" s="26"/>
      <c r="Z39" s="30"/>
      <c r="AA39" s="28"/>
      <c r="AB39" s="31"/>
    </row>
    <row r="40" spans="1:28" ht="15" customHeight="1" x14ac:dyDescent="0.25">
      <c r="A40" s="17"/>
      <c r="B40" s="10"/>
      <c r="C40" s="32"/>
      <c r="D40" s="19"/>
      <c r="E40" s="16"/>
      <c r="F40" s="22"/>
      <c r="G40" s="4"/>
      <c r="H40" s="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3"/>
      <c r="U40" s="13"/>
      <c r="V40" s="24"/>
      <c r="W40" s="25"/>
      <c r="X40" s="8"/>
      <c r="Y40" s="26"/>
      <c r="Z40" s="28"/>
      <c r="AA40" s="28"/>
      <c r="AB40" s="29"/>
    </row>
    <row r="41" spans="1:28" ht="15" customHeight="1" x14ac:dyDescent="0.45">
      <c r="A41" s="17"/>
      <c r="B41" s="10"/>
      <c r="C41" s="32"/>
      <c r="D41" s="19"/>
      <c r="E41" s="16"/>
      <c r="F41" s="27"/>
      <c r="G41" s="4"/>
      <c r="H41" s="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20"/>
      <c r="U41" s="13"/>
      <c r="V41" s="4"/>
      <c r="W41" s="25"/>
      <c r="X41" s="8"/>
      <c r="Y41" s="26"/>
      <c r="Z41" s="30"/>
      <c r="AA41" s="28"/>
      <c r="AB41" s="31"/>
    </row>
    <row r="42" spans="1:28" ht="15" customHeight="1" x14ac:dyDescent="0.45">
      <c r="A42" s="17"/>
      <c r="B42" s="10"/>
      <c r="C42" s="32"/>
      <c r="D42" s="19"/>
      <c r="E42" s="16"/>
      <c r="F42" s="27"/>
      <c r="G42" s="4"/>
      <c r="H42" s="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20"/>
      <c r="U42" s="13"/>
      <c r="V42" s="4"/>
      <c r="W42" s="25"/>
      <c r="X42" s="8"/>
      <c r="Y42" s="26"/>
      <c r="Z42" s="30"/>
      <c r="AA42" s="28"/>
      <c r="AB42" s="31"/>
    </row>
    <row r="43" spans="1:28" ht="15" customHeight="1" x14ac:dyDescent="0.25">
      <c r="A43" s="17"/>
      <c r="B43" s="10"/>
      <c r="C43" s="32"/>
      <c r="D43" s="19"/>
      <c r="E43" s="16"/>
      <c r="F43" s="22"/>
      <c r="G43" s="4"/>
      <c r="H43" s="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23"/>
      <c r="U43" s="13"/>
      <c r="V43" s="24"/>
      <c r="W43" s="25"/>
      <c r="X43" s="8"/>
      <c r="Y43" s="26"/>
      <c r="Z43" s="28"/>
      <c r="AA43" s="28"/>
      <c r="AB43" s="29"/>
    </row>
    <row r="44" spans="1:28" ht="15" customHeight="1" x14ac:dyDescent="0.45">
      <c r="A44" s="17"/>
      <c r="B44" s="10"/>
      <c r="C44" s="32"/>
      <c r="D44" s="19"/>
      <c r="E44" s="16"/>
      <c r="F44" s="27"/>
      <c r="G44" s="4"/>
      <c r="H44" s="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20"/>
      <c r="U44" s="13"/>
      <c r="V44" s="4"/>
      <c r="W44" s="25"/>
      <c r="X44" s="8"/>
      <c r="Y44" s="26"/>
      <c r="Z44" s="30"/>
      <c r="AA44" s="28"/>
      <c r="AB44" s="31"/>
    </row>
    <row r="45" spans="1:28" ht="15" customHeight="1" x14ac:dyDescent="0.45">
      <c r="A45" s="17"/>
      <c r="B45" s="10"/>
      <c r="C45" s="32"/>
      <c r="D45" s="19"/>
      <c r="E45" s="16"/>
      <c r="F45" s="27"/>
      <c r="G45" s="4"/>
      <c r="H45" s="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0"/>
      <c r="U45" s="13"/>
      <c r="V45" s="4"/>
      <c r="W45" s="25"/>
      <c r="X45" s="8"/>
      <c r="Y45" s="26"/>
      <c r="Z45" s="30"/>
      <c r="AA45" s="28"/>
      <c r="AB45" s="31"/>
    </row>
    <row r="46" spans="1:28" ht="15" customHeight="1" x14ac:dyDescent="0.25">
      <c r="A46" s="17"/>
      <c r="B46" s="10"/>
      <c r="C46" s="32"/>
      <c r="D46" s="19"/>
      <c r="E46" s="16"/>
      <c r="F46" s="22"/>
      <c r="G46" s="4"/>
      <c r="H46" s="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3"/>
      <c r="U46" s="13"/>
      <c r="V46" s="24"/>
      <c r="W46" s="25"/>
      <c r="X46" s="8"/>
      <c r="Y46" s="26"/>
      <c r="Z46" s="28"/>
      <c r="AA46" s="28"/>
      <c r="AB46" s="29"/>
    </row>
    <row r="47" spans="1:28" ht="15" customHeight="1" x14ac:dyDescent="0.45">
      <c r="A47" s="17"/>
      <c r="B47" s="10"/>
      <c r="C47" s="32"/>
      <c r="D47" s="19"/>
      <c r="E47" s="16"/>
      <c r="F47" s="27"/>
      <c r="G47" s="4"/>
      <c r="H47" s="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0"/>
      <c r="U47" s="13"/>
      <c r="V47" s="4"/>
      <c r="W47" s="25"/>
      <c r="X47" s="8"/>
      <c r="Y47" s="26"/>
      <c r="Z47" s="30"/>
      <c r="AA47" s="28"/>
      <c r="AB47" s="31"/>
    </row>
    <row r="48" spans="1:28" ht="15" customHeight="1" x14ac:dyDescent="0.45">
      <c r="A48" s="17"/>
      <c r="B48" s="10"/>
      <c r="C48" s="32"/>
      <c r="D48" s="19"/>
      <c r="E48" s="16"/>
      <c r="F48" s="27"/>
      <c r="G48" s="4"/>
      <c r="H48" s="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20"/>
      <c r="U48" s="13"/>
      <c r="V48" s="4"/>
      <c r="W48" s="25"/>
      <c r="X48" s="8"/>
      <c r="Y48" s="26"/>
      <c r="Z48" s="30"/>
      <c r="AA48" s="28"/>
      <c r="AB48" s="31"/>
    </row>
  </sheetData>
  <mergeCells count="80">
    <mergeCell ref="D16:D18"/>
    <mergeCell ref="E16:E18"/>
    <mergeCell ref="AB28:AB30"/>
    <mergeCell ref="A25:A27"/>
    <mergeCell ref="D25:D27"/>
    <mergeCell ref="E25:E27"/>
    <mergeCell ref="Z25:Z27"/>
    <mergeCell ref="AA25:AA27"/>
    <mergeCell ref="AB25:AB27"/>
    <mergeCell ref="A28:A30"/>
    <mergeCell ref="D28:D30"/>
    <mergeCell ref="E28:E30"/>
    <mergeCell ref="Z28:Z30"/>
    <mergeCell ref="AA28:AA30"/>
    <mergeCell ref="AB22:AB24"/>
    <mergeCell ref="A19:A21"/>
    <mergeCell ref="D19:D21"/>
    <mergeCell ref="E19:E21"/>
    <mergeCell ref="Z19:Z21"/>
    <mergeCell ref="AA19:AA21"/>
    <mergeCell ref="AB19:AB21"/>
    <mergeCell ref="A22:A24"/>
    <mergeCell ref="D22:D24"/>
    <mergeCell ref="E22:E24"/>
    <mergeCell ref="Z22:Z24"/>
    <mergeCell ref="AA22:AA24"/>
    <mergeCell ref="Z16:Z18"/>
    <mergeCell ref="AA16:AA18"/>
    <mergeCell ref="AB13:AB15"/>
    <mergeCell ref="A10:A12"/>
    <mergeCell ref="D10:D12"/>
    <mergeCell ref="E10:E12"/>
    <mergeCell ref="Z10:Z12"/>
    <mergeCell ref="AA10:AA12"/>
    <mergeCell ref="AB10:AB12"/>
    <mergeCell ref="A13:A15"/>
    <mergeCell ref="D13:D15"/>
    <mergeCell ref="E13:E15"/>
    <mergeCell ref="Z13:Z15"/>
    <mergeCell ref="AA13:AA15"/>
    <mergeCell ref="AB16:AB18"/>
    <mergeCell ref="A16:A18"/>
    <mergeCell ref="AB7:AB9"/>
    <mergeCell ref="A4:A6"/>
    <mergeCell ref="D4:D6"/>
    <mergeCell ref="E4:E6"/>
    <mergeCell ref="Z4:Z6"/>
    <mergeCell ref="AA4:AA6"/>
    <mergeCell ref="AB4:AB6"/>
    <mergeCell ref="A7:A9"/>
    <mergeCell ref="D7:D9"/>
    <mergeCell ref="E7:E9"/>
    <mergeCell ref="Z7:Z9"/>
    <mergeCell ref="AA7:AA9"/>
    <mergeCell ref="Z1:Z3"/>
    <mergeCell ref="AB1:AB3"/>
    <mergeCell ref="B2:B3"/>
    <mergeCell ref="I2:I3"/>
    <mergeCell ref="J2:J3"/>
    <mergeCell ref="K2:K3"/>
    <mergeCell ref="N2:N3"/>
    <mergeCell ref="O2:P2"/>
    <mergeCell ref="Q2:Q3"/>
    <mergeCell ref="R2:R3"/>
    <mergeCell ref="H1:H3"/>
    <mergeCell ref="I1:T1"/>
    <mergeCell ref="U1:U3"/>
    <mergeCell ref="V1:V3"/>
    <mergeCell ref="W1:W3"/>
    <mergeCell ref="Y1:Y3"/>
    <mergeCell ref="S2:S3"/>
    <mergeCell ref="T2:T3"/>
    <mergeCell ref="A1:A3"/>
    <mergeCell ref="C1:C3"/>
    <mergeCell ref="D1:D3"/>
    <mergeCell ref="E1:E3"/>
    <mergeCell ref="F1:F3"/>
    <mergeCell ref="G1:G3"/>
    <mergeCell ref="L2:L3"/>
    <mergeCell ref="M2:M3"/>
  </mergeCells>
  <dataValidations count="4">
    <dataValidation type="time" operator="greaterThanOrEqual" allowBlank="1" showInputMessage="1" showErrorMessage="1" prompt="čas jednotlivce v cíli" sqref="G4:G48">
      <formula1>F4</formula1>
    </dataValidation>
    <dataValidation type="whole" operator="greaterThanOrEqual" allowBlank="1" showInputMessage="1" showErrorMessage="1" sqref="I4:I48 L4:S48">
      <formula1>0</formula1>
    </dataValidation>
    <dataValidation type="time" operator="greaterThanOrEqual" allowBlank="1" showInputMessage="1" showErrorMessage="1" sqref="V4:V48 E4:E48">
      <formula1>0</formula1>
    </dataValidation>
    <dataValidation type="list" operator="greaterThanOrEqual" allowBlank="1" showInputMessage="1" showErrorMessage="1" sqref="J4:K48">
      <formula1>$AD$1:$AD$2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4294967294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zoomScale="115" zoomScaleNormal="115" workbookViewId="0">
      <pane ySplit="3" topLeftCell="A4" activePane="bottomLeft" state="frozen"/>
      <selection pane="bottomLeft" activeCell="AD7" sqref="AD7"/>
    </sheetView>
  </sheetViews>
  <sheetFormatPr defaultColWidth="9.140625" defaultRowHeight="15" x14ac:dyDescent="0.25"/>
  <cols>
    <col min="1" max="1" width="5" style="2" customWidth="1"/>
    <col min="2" max="2" width="14.42578125" style="1" bestFit="1" customWidth="1"/>
    <col min="3" max="3" width="5" style="33" bestFit="1" customWidth="1"/>
    <col min="4" max="4" width="9" style="18" customWidth="1"/>
    <col min="5" max="5" width="5.28515625" style="1" hidden="1" customWidth="1"/>
    <col min="6" max="7" width="7.5703125" style="1" customWidth="1"/>
    <col min="8" max="8" width="7.140625" style="9" customWidth="1"/>
    <col min="9" max="9" width="2" style="1" bestFit="1" customWidth="1"/>
    <col min="10" max="10" width="2.7109375" style="1" hidden="1" customWidth="1"/>
    <col min="11" max="11" width="1.85546875" style="1" bestFit="1" customWidth="1"/>
    <col min="12" max="12" width="2.5703125" style="1" customWidth="1"/>
    <col min="13" max="13" width="2.140625" style="1" customWidth="1"/>
    <col min="14" max="14" width="2.140625" style="1" bestFit="1" customWidth="1"/>
    <col min="15" max="16" width="1.85546875" style="1" bestFit="1" customWidth="1"/>
    <col min="17" max="17" width="2.7109375" style="1" bestFit="1" customWidth="1"/>
    <col min="18" max="18" width="2.5703125" style="1" customWidth="1"/>
    <col min="19" max="19" width="3.5703125" style="1" bestFit="1" customWidth="1"/>
    <col min="20" max="20" width="5.42578125" style="1" hidden="1" customWidth="1"/>
    <col min="21" max="21" width="7.140625" style="14" customWidth="1"/>
    <col min="22" max="22" width="7.28515625" style="1" bestFit="1" customWidth="1"/>
    <col min="23" max="23" width="8.7109375" style="15" customWidth="1"/>
    <col min="24" max="24" width="8.42578125" style="1" hidden="1" customWidth="1"/>
    <col min="25" max="25" width="8.28515625" style="1" customWidth="1"/>
    <col min="26" max="26" width="11.5703125" style="1" customWidth="1"/>
    <col min="27" max="27" width="8.7109375" style="1" hidden="1" customWidth="1"/>
    <col min="28" max="28" width="8.28515625" style="1" customWidth="1"/>
    <col min="29" max="29" width="9.140625" style="1"/>
    <col min="30" max="30" width="11.85546875" style="1" bestFit="1" customWidth="1"/>
    <col min="31" max="16384" width="9.140625" style="1"/>
  </cols>
  <sheetData>
    <row r="1" spans="1:30" ht="15" customHeight="1" x14ac:dyDescent="0.25">
      <c r="A1" s="200" t="s">
        <v>0</v>
      </c>
      <c r="B1" s="62" t="s">
        <v>1</v>
      </c>
      <c r="C1" s="214" t="s">
        <v>34</v>
      </c>
      <c r="D1" s="178" t="s">
        <v>2</v>
      </c>
      <c r="E1" s="178" t="s">
        <v>12</v>
      </c>
      <c r="F1" s="175" t="s">
        <v>11</v>
      </c>
      <c r="G1" s="186" t="s">
        <v>3</v>
      </c>
      <c r="H1" s="175" t="s">
        <v>4</v>
      </c>
      <c r="I1" s="184" t="s">
        <v>5</v>
      </c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208" t="s">
        <v>23</v>
      </c>
      <c r="V1" s="211" t="s">
        <v>7</v>
      </c>
      <c r="W1" s="197" t="s">
        <v>8</v>
      </c>
      <c r="X1" s="49"/>
      <c r="Y1" s="175" t="s">
        <v>24</v>
      </c>
      <c r="Z1" s="178" t="s">
        <v>10</v>
      </c>
      <c r="AA1" s="49"/>
      <c r="AB1" s="175" t="s">
        <v>9</v>
      </c>
      <c r="AD1" s="7">
        <v>0</v>
      </c>
    </row>
    <row r="2" spans="1:30" ht="13.5" customHeight="1" x14ac:dyDescent="0.25">
      <c r="A2" s="201"/>
      <c r="B2" s="203" t="s">
        <v>32</v>
      </c>
      <c r="C2" s="203"/>
      <c r="D2" s="179"/>
      <c r="E2" s="179"/>
      <c r="F2" s="176"/>
      <c r="G2" s="187"/>
      <c r="H2" s="176"/>
      <c r="I2" s="196" t="s">
        <v>18</v>
      </c>
      <c r="J2" s="191" t="s">
        <v>13</v>
      </c>
      <c r="K2" s="191" t="s">
        <v>14</v>
      </c>
      <c r="L2" s="193" t="s">
        <v>39</v>
      </c>
      <c r="M2" s="193" t="s">
        <v>33</v>
      </c>
      <c r="N2" s="191" t="s">
        <v>15</v>
      </c>
      <c r="O2" s="195" t="s">
        <v>19</v>
      </c>
      <c r="P2" s="196"/>
      <c r="Q2" s="193" t="s">
        <v>20</v>
      </c>
      <c r="R2" s="193" t="s">
        <v>21</v>
      </c>
      <c r="S2" s="191" t="s">
        <v>22</v>
      </c>
      <c r="T2" s="206" t="s">
        <v>6</v>
      </c>
      <c r="U2" s="209"/>
      <c r="V2" s="212"/>
      <c r="W2" s="198"/>
      <c r="X2" s="46"/>
      <c r="Y2" s="176"/>
      <c r="Z2" s="179"/>
      <c r="AA2" s="46"/>
      <c r="AB2" s="176"/>
      <c r="AD2" s="7">
        <v>20</v>
      </c>
    </row>
    <row r="3" spans="1:30" ht="11.25" customHeight="1" thickBot="1" x14ac:dyDescent="0.3">
      <c r="A3" s="202"/>
      <c r="B3" s="204"/>
      <c r="C3" s="204"/>
      <c r="D3" s="180"/>
      <c r="E3" s="180"/>
      <c r="F3" s="177"/>
      <c r="G3" s="188"/>
      <c r="H3" s="177"/>
      <c r="I3" s="218"/>
      <c r="J3" s="192"/>
      <c r="K3" s="192"/>
      <c r="L3" s="194"/>
      <c r="M3" s="194"/>
      <c r="N3" s="192"/>
      <c r="O3" s="60" t="s">
        <v>16</v>
      </c>
      <c r="P3" s="60" t="s">
        <v>17</v>
      </c>
      <c r="Q3" s="194"/>
      <c r="R3" s="194"/>
      <c r="S3" s="192"/>
      <c r="T3" s="207"/>
      <c r="U3" s="210"/>
      <c r="V3" s="213"/>
      <c r="W3" s="199"/>
      <c r="X3" s="61"/>
      <c r="Y3" s="177"/>
      <c r="Z3" s="180"/>
      <c r="AA3" s="61"/>
      <c r="AB3" s="177"/>
    </row>
    <row r="4" spans="1:30" x14ac:dyDescent="0.25">
      <c r="A4" s="157">
        <f>'[1]Muži - 11'!A2</f>
        <v>23</v>
      </c>
      <c r="B4" s="63" t="str">
        <f>'[1]Muži - 11'!B2</f>
        <v>Vojtěch Proschl</v>
      </c>
      <c r="C4" s="63">
        <f>'[1]Muži - 11'!C2</f>
        <v>1999</v>
      </c>
      <c r="D4" s="219" t="str">
        <f>'[1]Muži - 11'!D2</f>
        <v>TOM-KČT Kralupy n.Vlt.</v>
      </c>
      <c r="E4" s="220">
        <v>5.4166666666666703E-2</v>
      </c>
      <c r="F4" s="101">
        <v>5.9375000000000004E-2</v>
      </c>
      <c r="G4" s="4">
        <v>8.2962962962962961E-2</v>
      </c>
      <c r="H4" s="97">
        <f t="shared" ref="H4:H36" si="0">G4-F4</f>
        <v>2.3587962962962956E-2</v>
      </c>
      <c r="I4" s="39">
        <v>0</v>
      </c>
      <c r="J4" s="3">
        <v>0</v>
      </c>
      <c r="K4" s="6">
        <v>0</v>
      </c>
      <c r="L4" s="6">
        <v>0</v>
      </c>
      <c r="M4" s="6">
        <v>0</v>
      </c>
      <c r="N4" s="3">
        <v>0</v>
      </c>
      <c r="O4" s="6">
        <v>2</v>
      </c>
      <c r="P4" s="3">
        <v>0</v>
      </c>
      <c r="Q4" s="6">
        <v>1</v>
      </c>
      <c r="R4" s="3">
        <v>3</v>
      </c>
      <c r="S4" s="6">
        <v>0</v>
      </c>
      <c r="T4" s="23">
        <f t="shared" ref="T4:T36" si="1">SUM(I4:S4)</f>
        <v>6</v>
      </c>
      <c r="U4" s="95">
        <f t="shared" ref="U4:U36" si="2">TIME(0,T4,0)</f>
        <v>4.1666666666666666E-3</v>
      </c>
      <c r="V4" s="74">
        <v>0</v>
      </c>
      <c r="W4" s="25">
        <f t="shared" ref="W4:W36" si="3">H4+U4-V4</f>
        <v>2.7754629629629622E-2</v>
      </c>
      <c r="X4" s="8">
        <f t="shared" ref="X4:X18" si="4">IF(OR(K4=AD$2,J4=AD$2),"",W4)</f>
        <v>2.7754629629629622E-2</v>
      </c>
      <c r="Y4" s="75">
        <f t="shared" ref="Y4:Y36" si="5">IF(OR(J4=AD$2,K4=AD$2),"DISC",RANK(X4,X$4:X$31723,1))</f>
        <v>25</v>
      </c>
      <c r="Z4" s="165">
        <f>SUM(W4:W6)</f>
        <v>7.7349537037037022E-2</v>
      </c>
      <c r="AA4" s="165">
        <f>IF(OR(K4=AD$2,J4=AD$2,J5=AD$2,J6=AD$2,K5=AD$2,K6=AD$2),"",Z4)</f>
        <v>7.7349537037037022E-2</v>
      </c>
      <c r="AB4" s="151">
        <f>IF(OR(Y4="DISC",Y5="DISC",Y6="DISC"),"DISC",RANK(AA4,AA$4:AA$31723,1))</f>
        <v>7</v>
      </c>
    </row>
    <row r="5" spans="1:30" x14ac:dyDescent="0.25">
      <c r="A5" s="157"/>
      <c r="B5" s="63" t="str">
        <f>'[1]Muži - 11'!B3</f>
        <v>Daniel Sosnovec</v>
      </c>
      <c r="C5" s="63">
        <f>'[1]Muži - 11'!C3</f>
        <v>1998</v>
      </c>
      <c r="D5" s="219"/>
      <c r="E5" s="220"/>
      <c r="F5" s="99">
        <v>8.2962962962962961E-2</v>
      </c>
      <c r="G5" s="4">
        <v>0.10607638888888889</v>
      </c>
      <c r="H5" s="97">
        <f t="shared" si="0"/>
        <v>2.3113425925925926E-2</v>
      </c>
      <c r="I5" s="39">
        <v>0</v>
      </c>
      <c r="J5" s="3">
        <v>0</v>
      </c>
      <c r="K5" s="6">
        <v>0</v>
      </c>
      <c r="L5" s="6">
        <v>0</v>
      </c>
      <c r="M5" s="6">
        <v>0</v>
      </c>
      <c r="N5" s="3">
        <v>0</v>
      </c>
      <c r="O5" s="6">
        <v>1</v>
      </c>
      <c r="P5" s="3">
        <v>0</v>
      </c>
      <c r="Q5" s="6">
        <v>0</v>
      </c>
      <c r="R5" s="3">
        <v>1</v>
      </c>
      <c r="S5" s="6">
        <v>0</v>
      </c>
      <c r="T5" s="47">
        <f t="shared" si="1"/>
        <v>2</v>
      </c>
      <c r="U5" s="95">
        <f t="shared" si="2"/>
        <v>1.3888888888888889E-3</v>
      </c>
      <c r="V5" s="66">
        <v>0</v>
      </c>
      <c r="W5" s="25">
        <f t="shared" si="3"/>
        <v>2.4502314814814814E-2</v>
      </c>
      <c r="X5" s="8">
        <f t="shared" si="4"/>
        <v>2.4502314814814814E-2</v>
      </c>
      <c r="Y5" s="75">
        <f t="shared" si="5"/>
        <v>16</v>
      </c>
      <c r="Z5" s="170"/>
      <c r="AA5" s="165"/>
      <c r="AB5" s="152"/>
    </row>
    <row r="6" spans="1:30" ht="15.75" thickBot="1" x14ac:dyDescent="0.3">
      <c r="A6" s="157"/>
      <c r="B6" s="63" t="str">
        <f>'[1]Muži - 11'!B4</f>
        <v>Jakub Humhej</v>
      </c>
      <c r="C6" s="63">
        <f>'[1]Muži - 11'!C4</f>
        <v>1997</v>
      </c>
      <c r="D6" s="219"/>
      <c r="E6" s="220"/>
      <c r="F6" s="99">
        <v>0.10607638888888889</v>
      </c>
      <c r="G6" s="4">
        <v>0.12769675925925925</v>
      </c>
      <c r="H6" s="97">
        <f t="shared" si="0"/>
        <v>2.1620370370370359E-2</v>
      </c>
      <c r="I6" s="39">
        <v>2</v>
      </c>
      <c r="J6" s="3">
        <v>0</v>
      </c>
      <c r="K6" s="6">
        <v>0</v>
      </c>
      <c r="L6" s="6">
        <v>0</v>
      </c>
      <c r="M6" s="6">
        <v>0</v>
      </c>
      <c r="N6" s="3">
        <v>0</v>
      </c>
      <c r="O6" s="6">
        <v>1</v>
      </c>
      <c r="P6" s="3">
        <v>1</v>
      </c>
      <c r="Q6" s="6">
        <v>0</v>
      </c>
      <c r="R6" s="3">
        <v>1</v>
      </c>
      <c r="S6" s="6">
        <v>0</v>
      </c>
      <c r="T6" s="47">
        <f t="shared" si="1"/>
        <v>5</v>
      </c>
      <c r="U6" s="95">
        <f t="shared" si="2"/>
        <v>3.472222222222222E-3</v>
      </c>
      <c r="V6" s="66">
        <v>0</v>
      </c>
      <c r="W6" s="25">
        <f t="shared" si="3"/>
        <v>2.5092592592592583E-2</v>
      </c>
      <c r="X6" s="8">
        <f t="shared" si="4"/>
        <v>2.5092592592592583E-2</v>
      </c>
      <c r="Y6" s="75">
        <f t="shared" si="5"/>
        <v>18</v>
      </c>
      <c r="Z6" s="170"/>
      <c r="AA6" s="165"/>
      <c r="AB6" s="152"/>
    </row>
    <row r="7" spans="1:30" ht="15" customHeight="1" x14ac:dyDescent="0.25">
      <c r="A7" s="156">
        <f>'[1]Muži - 11'!A5</f>
        <v>24</v>
      </c>
      <c r="B7" s="77" t="str">
        <f>'[1]Muži - 11'!B5</f>
        <v>Zdeněk Vejrosta</v>
      </c>
      <c r="C7" s="77">
        <f>'[1]Muži - 11'!C5</f>
        <v>1961</v>
      </c>
      <c r="D7" s="221" t="str">
        <f>'[1]Muži - 11'!D5</f>
        <v>TOM-KČT Kralupy n.Vlt.</v>
      </c>
      <c r="E7" s="153">
        <v>4.8611111111111098E-2</v>
      </c>
      <c r="F7" s="102">
        <v>5.9375000000000004E-2</v>
      </c>
      <c r="G7" s="92">
        <v>8.2141203703703702E-2</v>
      </c>
      <c r="H7" s="103">
        <f t="shared" si="0"/>
        <v>2.2766203703703698E-2</v>
      </c>
      <c r="I7" s="93">
        <v>0</v>
      </c>
      <c r="J7" s="83">
        <v>0</v>
      </c>
      <c r="K7" s="82">
        <v>0</v>
      </c>
      <c r="L7" s="82">
        <v>0</v>
      </c>
      <c r="M7" s="82">
        <v>0</v>
      </c>
      <c r="N7" s="83">
        <v>0</v>
      </c>
      <c r="O7" s="82">
        <v>0</v>
      </c>
      <c r="P7" s="83">
        <v>0</v>
      </c>
      <c r="Q7" s="82">
        <v>1</v>
      </c>
      <c r="R7" s="83">
        <v>2</v>
      </c>
      <c r="S7" s="82">
        <v>1</v>
      </c>
      <c r="T7" s="94">
        <f t="shared" si="1"/>
        <v>4</v>
      </c>
      <c r="U7" s="104">
        <f t="shared" si="2"/>
        <v>2.7777777777777779E-3</v>
      </c>
      <c r="V7" s="86">
        <v>0</v>
      </c>
      <c r="W7" s="87">
        <f t="shared" si="3"/>
        <v>2.5543981481481477E-2</v>
      </c>
      <c r="X7" s="80">
        <f t="shared" si="4"/>
        <v>2.5543981481481477E-2</v>
      </c>
      <c r="Y7" s="88">
        <f t="shared" si="5"/>
        <v>20</v>
      </c>
      <c r="Z7" s="164">
        <f>SUM(W7:W9)</f>
        <v>8.6319444444444449E-2</v>
      </c>
      <c r="AA7" s="164">
        <f>IF(OR(K7=AD$2,J7=AD$2,J8=AD$2,J9=AD$2,K8=AD$2,K9=AD$2),"",Z7)</f>
        <v>8.6319444444444449E-2</v>
      </c>
      <c r="AB7" s="162">
        <f>IF(OR(Y7="DISC",Y8="DISC",Y9="DISC"),"DISC",RANK(AA7,AA$4:AA$31723,1))</f>
        <v>9</v>
      </c>
    </row>
    <row r="8" spans="1:30" ht="15" customHeight="1" x14ac:dyDescent="0.25">
      <c r="A8" s="157"/>
      <c r="B8" s="63" t="str">
        <f>'[1]Muži - 11'!B6</f>
        <v>Petr Pop</v>
      </c>
      <c r="C8" s="63">
        <f>'[1]Muži - 11'!C6</f>
        <v>1971</v>
      </c>
      <c r="D8" s="219"/>
      <c r="E8" s="154"/>
      <c r="F8" s="99">
        <v>8.2141203703703702E-2</v>
      </c>
      <c r="G8" s="4">
        <v>0.10787037037037038</v>
      </c>
      <c r="H8" s="97">
        <f t="shared" si="0"/>
        <v>2.5729166666666678E-2</v>
      </c>
      <c r="I8" s="39">
        <v>2</v>
      </c>
      <c r="J8" s="3">
        <v>0</v>
      </c>
      <c r="K8" s="6">
        <v>0</v>
      </c>
      <c r="L8" s="6">
        <v>0</v>
      </c>
      <c r="M8" s="6">
        <v>0</v>
      </c>
      <c r="N8" s="3">
        <v>0</v>
      </c>
      <c r="O8" s="6">
        <v>2</v>
      </c>
      <c r="P8" s="3">
        <v>0</v>
      </c>
      <c r="Q8" s="6">
        <v>0</v>
      </c>
      <c r="R8" s="3">
        <v>3</v>
      </c>
      <c r="S8" s="6">
        <v>1</v>
      </c>
      <c r="T8" s="47">
        <f t="shared" si="1"/>
        <v>8</v>
      </c>
      <c r="U8" s="95">
        <f t="shared" si="2"/>
        <v>5.5555555555555558E-3</v>
      </c>
      <c r="V8" s="66">
        <v>0</v>
      </c>
      <c r="W8" s="25">
        <f t="shared" si="3"/>
        <v>3.1284722222222235E-2</v>
      </c>
      <c r="X8" s="8">
        <f t="shared" si="4"/>
        <v>3.1284722222222235E-2</v>
      </c>
      <c r="Y8" s="75">
        <f t="shared" si="5"/>
        <v>30</v>
      </c>
      <c r="Z8" s="170"/>
      <c r="AA8" s="165"/>
      <c r="AB8" s="152"/>
    </row>
    <row r="9" spans="1:30" ht="15" customHeight="1" thickBot="1" x14ac:dyDescent="0.3">
      <c r="A9" s="158"/>
      <c r="B9" s="65" t="str">
        <f>'[1]Muži - 11'!B7</f>
        <v>Kryštof Vávra</v>
      </c>
      <c r="C9" s="65">
        <f>'[1]Muži - 11'!C7</f>
        <v>1997</v>
      </c>
      <c r="D9" s="222"/>
      <c r="E9" s="155"/>
      <c r="F9" s="100">
        <v>0.10787037037037038</v>
      </c>
      <c r="G9" s="53">
        <v>0.13319444444444445</v>
      </c>
      <c r="H9" s="98">
        <f t="shared" si="0"/>
        <v>2.5324074074074068E-2</v>
      </c>
      <c r="I9" s="91">
        <v>2</v>
      </c>
      <c r="J9" s="56">
        <v>0</v>
      </c>
      <c r="K9" s="55">
        <v>0</v>
      </c>
      <c r="L9" s="55">
        <v>0</v>
      </c>
      <c r="M9" s="55">
        <v>0</v>
      </c>
      <c r="N9" s="56">
        <v>0</v>
      </c>
      <c r="O9" s="55">
        <v>1</v>
      </c>
      <c r="P9" s="56">
        <v>0</v>
      </c>
      <c r="Q9" s="55">
        <v>0</v>
      </c>
      <c r="R9" s="56">
        <v>2</v>
      </c>
      <c r="S9" s="55">
        <v>1</v>
      </c>
      <c r="T9" s="57">
        <f t="shared" si="1"/>
        <v>6</v>
      </c>
      <c r="U9" s="96">
        <f t="shared" si="2"/>
        <v>4.1666666666666666E-3</v>
      </c>
      <c r="V9" s="67">
        <v>0</v>
      </c>
      <c r="W9" s="73">
        <f t="shared" si="3"/>
        <v>2.9490740740740734E-2</v>
      </c>
      <c r="X9" s="54">
        <f t="shared" si="4"/>
        <v>2.9490740740740734E-2</v>
      </c>
      <c r="Y9" s="76">
        <f t="shared" si="5"/>
        <v>28</v>
      </c>
      <c r="Z9" s="171"/>
      <c r="AA9" s="166"/>
      <c r="AB9" s="163"/>
    </row>
    <row r="10" spans="1:30" ht="15" customHeight="1" x14ac:dyDescent="0.25">
      <c r="A10" s="157">
        <f>'[1]Muži - 11'!A8</f>
        <v>25</v>
      </c>
      <c r="B10" s="63" t="str">
        <f>'[1]Muži - 11'!B8</f>
        <v>Lukáš Fuksa</v>
      </c>
      <c r="C10" s="63">
        <f>'[1]Muži - 11'!C8</f>
        <v>1996</v>
      </c>
      <c r="D10" s="219" t="str">
        <f>'[1]Muži - 11'!D8</f>
        <v>TOM Tuláci F-M</v>
      </c>
      <c r="E10" s="154">
        <v>4.3055555555555597E-2</v>
      </c>
      <c r="F10" s="101">
        <v>5.9375000000000004E-2</v>
      </c>
      <c r="G10" s="4">
        <v>8.0914351851851848E-2</v>
      </c>
      <c r="H10" s="97">
        <f t="shared" si="0"/>
        <v>2.1539351851851844E-2</v>
      </c>
      <c r="I10" s="39">
        <v>0</v>
      </c>
      <c r="J10" s="3">
        <v>0</v>
      </c>
      <c r="K10" s="6">
        <v>0</v>
      </c>
      <c r="L10" s="6">
        <v>0</v>
      </c>
      <c r="M10" s="6">
        <v>0</v>
      </c>
      <c r="N10" s="3">
        <v>0</v>
      </c>
      <c r="O10" s="6">
        <v>1</v>
      </c>
      <c r="P10" s="3">
        <v>0</v>
      </c>
      <c r="Q10" s="6">
        <v>0</v>
      </c>
      <c r="R10" s="3">
        <v>2</v>
      </c>
      <c r="S10" s="6">
        <v>1</v>
      </c>
      <c r="T10" s="23">
        <f t="shared" si="1"/>
        <v>4</v>
      </c>
      <c r="U10" s="95">
        <f t="shared" si="2"/>
        <v>2.7777777777777779E-3</v>
      </c>
      <c r="V10" s="74">
        <v>0</v>
      </c>
      <c r="W10" s="25">
        <f t="shared" si="3"/>
        <v>2.4317129629629623E-2</v>
      </c>
      <c r="X10" s="8">
        <f t="shared" si="4"/>
        <v>2.4317129629629623E-2</v>
      </c>
      <c r="Y10" s="75">
        <f t="shared" si="5"/>
        <v>15</v>
      </c>
      <c r="Z10" s="165">
        <f>SUM(W10:W12)</f>
        <v>6.8564814814814815E-2</v>
      </c>
      <c r="AA10" s="165">
        <f>IF(OR(K10=AD$2,J10=AD$2,J11=AD$2,J12=AD$2,K11=AD$2,K12=AD$2),"",Z10)</f>
        <v>6.8564814814814815E-2</v>
      </c>
      <c r="AB10" s="151">
        <f>IF(OR(Y10="DISC",Y11="DISC",Y12="DISC"),"DISC",RANK(AA10,AA$4:AA$31723,1))</f>
        <v>3</v>
      </c>
    </row>
    <row r="11" spans="1:30" ht="15" customHeight="1" x14ac:dyDescent="0.25">
      <c r="A11" s="157"/>
      <c r="B11" s="63" t="str">
        <f>'[1]Muži - 11'!B9</f>
        <v>Roman Gach</v>
      </c>
      <c r="C11" s="63">
        <f>'[1]Muži - 11'!C9</f>
        <v>1963</v>
      </c>
      <c r="D11" s="219"/>
      <c r="E11" s="154"/>
      <c r="F11" s="99">
        <v>0.1013425925925926</v>
      </c>
      <c r="G11" s="4">
        <v>0.12168981481481482</v>
      </c>
      <c r="H11" s="97">
        <f t="shared" si="0"/>
        <v>2.0347222222222225E-2</v>
      </c>
      <c r="I11" s="39">
        <v>0</v>
      </c>
      <c r="J11" s="3">
        <v>0</v>
      </c>
      <c r="K11" s="6">
        <v>0</v>
      </c>
      <c r="L11" s="6">
        <v>0</v>
      </c>
      <c r="M11" s="6">
        <v>0</v>
      </c>
      <c r="N11" s="3">
        <v>0</v>
      </c>
      <c r="O11" s="6">
        <v>1</v>
      </c>
      <c r="P11" s="3">
        <v>0</v>
      </c>
      <c r="Q11" s="6">
        <v>0</v>
      </c>
      <c r="R11" s="3">
        <v>0</v>
      </c>
      <c r="S11" s="6">
        <v>1</v>
      </c>
      <c r="T11" s="47">
        <f t="shared" si="1"/>
        <v>2</v>
      </c>
      <c r="U11" s="95">
        <f t="shared" si="2"/>
        <v>1.3888888888888889E-3</v>
      </c>
      <c r="V11" s="66">
        <v>0</v>
      </c>
      <c r="W11" s="25">
        <f t="shared" si="3"/>
        <v>2.1736111111111112E-2</v>
      </c>
      <c r="X11" s="8">
        <f t="shared" si="4"/>
        <v>2.1736111111111112E-2</v>
      </c>
      <c r="Y11" s="75">
        <f t="shared" si="5"/>
        <v>4</v>
      </c>
      <c r="Z11" s="170"/>
      <c r="AA11" s="165"/>
      <c r="AB11" s="152"/>
    </row>
    <row r="12" spans="1:30" ht="15" customHeight="1" thickBot="1" x14ac:dyDescent="0.3">
      <c r="A12" s="157"/>
      <c r="B12" s="63" t="str">
        <f>'[1]Muži - 11'!B10</f>
        <v>Viktor Maťaťa</v>
      </c>
      <c r="C12" s="63">
        <f>'[1]Muži - 11'!C10</f>
        <v>1996</v>
      </c>
      <c r="D12" s="219"/>
      <c r="E12" s="154"/>
      <c r="F12" s="99">
        <v>8.0914351851851848E-2</v>
      </c>
      <c r="G12" s="4">
        <v>0.1013425925925926</v>
      </c>
      <c r="H12" s="97">
        <f t="shared" si="0"/>
        <v>2.0428240740740747E-2</v>
      </c>
      <c r="I12" s="39">
        <v>0</v>
      </c>
      <c r="J12" s="3">
        <v>0</v>
      </c>
      <c r="K12" s="6">
        <v>0</v>
      </c>
      <c r="L12" s="6">
        <v>0</v>
      </c>
      <c r="M12" s="6">
        <v>0</v>
      </c>
      <c r="N12" s="3">
        <v>0</v>
      </c>
      <c r="O12" s="6">
        <v>3</v>
      </c>
      <c r="P12" s="3">
        <v>0</v>
      </c>
      <c r="Q12" s="6">
        <v>0</v>
      </c>
      <c r="R12" s="3">
        <v>0</v>
      </c>
      <c r="S12" s="6">
        <v>0</v>
      </c>
      <c r="T12" s="47">
        <f t="shared" si="1"/>
        <v>3</v>
      </c>
      <c r="U12" s="95">
        <f t="shared" si="2"/>
        <v>2.0833333333333333E-3</v>
      </c>
      <c r="V12" s="66">
        <v>0</v>
      </c>
      <c r="W12" s="25">
        <f t="shared" si="3"/>
        <v>2.251157407407408E-2</v>
      </c>
      <c r="X12" s="8">
        <f t="shared" si="4"/>
        <v>2.251157407407408E-2</v>
      </c>
      <c r="Y12" s="75">
        <f t="shared" si="5"/>
        <v>8</v>
      </c>
      <c r="Z12" s="170"/>
      <c r="AA12" s="165"/>
      <c r="AB12" s="152"/>
    </row>
    <row r="13" spans="1:30" ht="15" customHeight="1" x14ac:dyDescent="0.25">
      <c r="A13" s="156">
        <f>'[1]Muži - 11'!A11</f>
        <v>26</v>
      </c>
      <c r="B13" s="77" t="str">
        <f>'[1]Muži - 11'!B11</f>
        <v>David Machorek</v>
      </c>
      <c r="C13" s="77">
        <f>'[1]Muži - 11'!C11</f>
        <v>1994</v>
      </c>
      <c r="D13" s="223" t="str">
        <f>'[1]Muži - 11'!D11</f>
        <v>TOM Mikulášovice</v>
      </c>
      <c r="E13" s="153">
        <v>0</v>
      </c>
      <c r="F13" s="102">
        <v>6.0416666666666667E-2</v>
      </c>
      <c r="G13" s="92">
        <v>8.4826388888888882E-2</v>
      </c>
      <c r="H13" s="103">
        <f t="shared" si="0"/>
        <v>2.4409722222222215E-2</v>
      </c>
      <c r="I13" s="93">
        <v>0</v>
      </c>
      <c r="J13" s="83">
        <v>0</v>
      </c>
      <c r="K13" s="82">
        <v>0</v>
      </c>
      <c r="L13" s="82">
        <v>0</v>
      </c>
      <c r="M13" s="82">
        <v>0</v>
      </c>
      <c r="N13" s="83">
        <v>0</v>
      </c>
      <c r="O13" s="82">
        <v>1</v>
      </c>
      <c r="P13" s="83">
        <v>0</v>
      </c>
      <c r="Q13" s="82">
        <v>3</v>
      </c>
      <c r="R13" s="83">
        <v>1</v>
      </c>
      <c r="S13" s="82">
        <v>0</v>
      </c>
      <c r="T13" s="94">
        <f t="shared" si="1"/>
        <v>5</v>
      </c>
      <c r="U13" s="104">
        <f t="shared" si="2"/>
        <v>3.472222222222222E-3</v>
      </c>
      <c r="V13" s="86">
        <v>0</v>
      </c>
      <c r="W13" s="87">
        <f t="shared" si="3"/>
        <v>2.7881944444444438E-2</v>
      </c>
      <c r="X13" s="80">
        <f t="shared" si="4"/>
        <v>2.7881944444444438E-2</v>
      </c>
      <c r="Y13" s="88">
        <f t="shared" si="5"/>
        <v>26</v>
      </c>
      <c r="Z13" s="164">
        <f>SUM(W13:W15)</f>
        <v>7.5763888888888881E-2</v>
      </c>
      <c r="AA13" s="164">
        <f>IF(OR(K13=AD$2,J13=AD$2,J14=AD$2,J15=AD$2,K14=AD$2,K15=AD$2),"",Z13)</f>
        <v>7.5763888888888881E-2</v>
      </c>
      <c r="AB13" s="162">
        <f>IF(OR(Y13="DISC",Y14="DISC",Y15="DISC"),"DISC",RANK(AA13,AA$4:AA$31723,1))</f>
        <v>6</v>
      </c>
    </row>
    <row r="14" spans="1:30" ht="15" customHeight="1" x14ac:dyDescent="0.25">
      <c r="A14" s="157"/>
      <c r="B14" s="63" t="str">
        <f>'[1]Muži - 11'!B12</f>
        <v>Josef Petr</v>
      </c>
      <c r="C14" s="63">
        <f>'[1]Muži - 11'!C12</f>
        <v>1963</v>
      </c>
      <c r="D14" s="224"/>
      <c r="E14" s="154"/>
      <c r="F14" s="99">
        <v>8.4826388888888882E-2</v>
      </c>
      <c r="G14" s="4">
        <v>0.10591435185185184</v>
      </c>
      <c r="H14" s="97">
        <f t="shared" si="0"/>
        <v>2.1087962962962961E-2</v>
      </c>
      <c r="I14" s="39">
        <v>0</v>
      </c>
      <c r="J14" s="3">
        <v>0</v>
      </c>
      <c r="K14" s="6">
        <v>0</v>
      </c>
      <c r="L14" s="6">
        <v>0</v>
      </c>
      <c r="M14" s="6">
        <v>0</v>
      </c>
      <c r="N14" s="3">
        <v>0</v>
      </c>
      <c r="O14" s="6">
        <v>1</v>
      </c>
      <c r="P14" s="3">
        <v>0</v>
      </c>
      <c r="Q14" s="6">
        <v>0</v>
      </c>
      <c r="R14" s="3">
        <v>0</v>
      </c>
      <c r="S14" s="6">
        <v>0</v>
      </c>
      <c r="T14" s="47">
        <f t="shared" si="1"/>
        <v>1</v>
      </c>
      <c r="U14" s="95">
        <f t="shared" si="2"/>
        <v>6.9444444444444447E-4</v>
      </c>
      <c r="V14" s="66">
        <v>0</v>
      </c>
      <c r="W14" s="25">
        <f t="shared" si="3"/>
        <v>2.1782407407407407E-2</v>
      </c>
      <c r="X14" s="8">
        <f t="shared" si="4"/>
        <v>2.1782407407407407E-2</v>
      </c>
      <c r="Y14" s="75">
        <f t="shared" si="5"/>
        <v>5</v>
      </c>
      <c r="Z14" s="170"/>
      <c r="AA14" s="165"/>
      <c r="AB14" s="152"/>
    </row>
    <row r="15" spans="1:30" ht="15" customHeight="1" thickBot="1" x14ac:dyDescent="0.3">
      <c r="A15" s="158"/>
      <c r="B15" s="65" t="str">
        <f>'[1]Muži - 11'!B13</f>
        <v>Petr Kalousek</v>
      </c>
      <c r="C15" s="65">
        <f>'[1]Muži - 11'!C13</f>
        <v>1986</v>
      </c>
      <c r="D15" s="225"/>
      <c r="E15" s="155"/>
      <c r="F15" s="100">
        <v>0.10591435185185184</v>
      </c>
      <c r="G15" s="53">
        <v>0.13062499999999999</v>
      </c>
      <c r="H15" s="98">
        <f t="shared" si="0"/>
        <v>2.4710648148148148E-2</v>
      </c>
      <c r="I15" s="91">
        <v>1</v>
      </c>
      <c r="J15" s="56">
        <v>0</v>
      </c>
      <c r="K15" s="55">
        <v>0</v>
      </c>
      <c r="L15" s="55">
        <v>0</v>
      </c>
      <c r="M15" s="55">
        <v>0</v>
      </c>
      <c r="N15" s="56">
        <v>0</v>
      </c>
      <c r="O15" s="55">
        <v>0</v>
      </c>
      <c r="P15" s="56">
        <v>0</v>
      </c>
      <c r="Q15" s="55">
        <v>1</v>
      </c>
      <c r="R15" s="56">
        <v>0</v>
      </c>
      <c r="S15" s="55">
        <v>0</v>
      </c>
      <c r="T15" s="57">
        <f t="shared" si="1"/>
        <v>2</v>
      </c>
      <c r="U15" s="96">
        <f t="shared" si="2"/>
        <v>1.3888888888888889E-3</v>
      </c>
      <c r="V15" s="67">
        <v>0</v>
      </c>
      <c r="W15" s="73">
        <f t="shared" si="3"/>
        <v>2.6099537037037036E-2</v>
      </c>
      <c r="X15" s="54">
        <f t="shared" si="4"/>
        <v>2.6099537037037036E-2</v>
      </c>
      <c r="Y15" s="76">
        <f t="shared" si="5"/>
        <v>21</v>
      </c>
      <c r="Z15" s="171"/>
      <c r="AA15" s="166"/>
      <c r="AB15" s="163"/>
    </row>
    <row r="16" spans="1:30" ht="15" customHeight="1" x14ac:dyDescent="0.25">
      <c r="A16" s="157">
        <f>'[1]Muži - 11'!A14</f>
        <v>27</v>
      </c>
      <c r="B16" s="63" t="str">
        <f>'[1]Muži - 11'!B14</f>
        <v>Pavel Kubánek</v>
      </c>
      <c r="C16" s="63">
        <f>'[1]Muži - 11'!C14</f>
        <v>1968</v>
      </c>
      <c r="D16" s="219" t="str">
        <f>'[1]Muži - 11'!D14</f>
        <v>TOM Nezmaři Bílovec</v>
      </c>
      <c r="E16" s="154">
        <v>2.2222222222222199E-2</v>
      </c>
      <c r="F16" s="101">
        <v>6.0416666666666667E-2</v>
      </c>
      <c r="G16" s="4">
        <v>8.1365740740740738E-2</v>
      </c>
      <c r="H16" s="97">
        <f t="shared" si="0"/>
        <v>2.0949074074074071E-2</v>
      </c>
      <c r="I16" s="39">
        <v>0</v>
      </c>
      <c r="J16" s="3">
        <v>0</v>
      </c>
      <c r="K16" s="6">
        <v>0</v>
      </c>
      <c r="L16" s="6">
        <v>0</v>
      </c>
      <c r="M16" s="6">
        <v>0</v>
      </c>
      <c r="N16" s="3">
        <v>0</v>
      </c>
      <c r="O16" s="6">
        <v>0</v>
      </c>
      <c r="P16" s="3">
        <v>0</v>
      </c>
      <c r="Q16" s="6">
        <v>0</v>
      </c>
      <c r="R16" s="3">
        <v>1</v>
      </c>
      <c r="S16" s="6">
        <v>0</v>
      </c>
      <c r="T16" s="23">
        <f t="shared" si="1"/>
        <v>1</v>
      </c>
      <c r="U16" s="95">
        <f t="shared" si="2"/>
        <v>6.9444444444444447E-4</v>
      </c>
      <c r="V16" s="74">
        <v>0</v>
      </c>
      <c r="W16" s="25">
        <f t="shared" si="3"/>
        <v>2.1643518518518517E-2</v>
      </c>
      <c r="X16" s="8">
        <f t="shared" si="4"/>
        <v>2.1643518518518517E-2</v>
      </c>
      <c r="Y16" s="75">
        <f t="shared" si="5"/>
        <v>3</v>
      </c>
      <c r="Z16" s="165">
        <f>SUM(W16:W18)</f>
        <v>6.430555555555556E-2</v>
      </c>
      <c r="AA16" s="165">
        <f>IF(OR(K16=AD$2,J16=AD$2,J17=AD$2,J18=AD$2,K17=AD$2,K18=AD$2),"",Z16)</f>
        <v>6.430555555555556E-2</v>
      </c>
      <c r="AB16" s="151">
        <f>IF(OR(Y16="DISC",Y17="DISC",Y18="DISC"),"DISC",RANK(AA16,AA$4:AA$31723,1))</f>
        <v>1</v>
      </c>
    </row>
    <row r="17" spans="1:28" ht="15" customHeight="1" x14ac:dyDescent="0.25">
      <c r="A17" s="157"/>
      <c r="B17" s="63" t="str">
        <f>'[1]Muži - 11'!B15</f>
        <v>David Pokluda</v>
      </c>
      <c r="C17" s="63">
        <f>'[1]Muži - 11'!C15</f>
        <v>1992</v>
      </c>
      <c r="D17" s="219"/>
      <c r="E17" s="154"/>
      <c r="F17" s="99">
        <v>8.1365740740740738E-2</v>
      </c>
      <c r="G17" s="4">
        <v>0.10112268518518519</v>
      </c>
      <c r="H17" s="97">
        <f t="shared" si="0"/>
        <v>1.9756944444444452E-2</v>
      </c>
      <c r="I17" s="39">
        <v>0</v>
      </c>
      <c r="J17" s="3">
        <v>0</v>
      </c>
      <c r="K17" s="6">
        <v>0</v>
      </c>
      <c r="L17" s="6">
        <v>0</v>
      </c>
      <c r="M17" s="6">
        <v>0</v>
      </c>
      <c r="N17" s="3">
        <v>0</v>
      </c>
      <c r="O17" s="6">
        <v>1</v>
      </c>
      <c r="P17" s="3">
        <v>0</v>
      </c>
      <c r="Q17" s="6">
        <v>0</v>
      </c>
      <c r="R17" s="3">
        <v>0</v>
      </c>
      <c r="S17" s="6">
        <v>0</v>
      </c>
      <c r="T17" s="47">
        <f t="shared" si="1"/>
        <v>1</v>
      </c>
      <c r="U17" s="95">
        <f t="shared" si="2"/>
        <v>6.9444444444444447E-4</v>
      </c>
      <c r="V17" s="66">
        <v>0</v>
      </c>
      <c r="W17" s="25">
        <f t="shared" si="3"/>
        <v>2.0451388888888897E-2</v>
      </c>
      <c r="X17" s="8">
        <f t="shared" si="4"/>
        <v>2.0451388888888897E-2</v>
      </c>
      <c r="Y17" s="75">
        <f t="shared" si="5"/>
        <v>1</v>
      </c>
      <c r="Z17" s="170"/>
      <c r="AA17" s="165"/>
      <c r="AB17" s="152"/>
    </row>
    <row r="18" spans="1:28" ht="15" customHeight="1" thickBot="1" x14ac:dyDescent="0.3">
      <c r="A18" s="157"/>
      <c r="B18" s="63" t="str">
        <f>'[1]Muži - 11'!B16</f>
        <v>Roman Berger</v>
      </c>
      <c r="C18" s="63">
        <f>'[1]Muži - 11'!C16</f>
        <v>1992</v>
      </c>
      <c r="D18" s="219"/>
      <c r="E18" s="154"/>
      <c r="F18" s="99">
        <v>0.10112268518518519</v>
      </c>
      <c r="G18" s="4">
        <v>0.12263888888888889</v>
      </c>
      <c r="H18" s="97">
        <f t="shared" si="0"/>
        <v>2.1516203703703704E-2</v>
      </c>
      <c r="I18" s="39">
        <v>0</v>
      </c>
      <c r="J18" s="3">
        <v>0</v>
      </c>
      <c r="K18" s="6">
        <v>0</v>
      </c>
      <c r="L18" s="6">
        <v>0</v>
      </c>
      <c r="M18" s="6">
        <v>0</v>
      </c>
      <c r="N18" s="3">
        <v>0</v>
      </c>
      <c r="O18" s="6">
        <v>0</v>
      </c>
      <c r="P18" s="3">
        <v>0</v>
      </c>
      <c r="Q18" s="6">
        <v>0</v>
      </c>
      <c r="R18" s="3">
        <v>1</v>
      </c>
      <c r="S18" s="6">
        <v>0</v>
      </c>
      <c r="T18" s="47">
        <f t="shared" si="1"/>
        <v>1</v>
      </c>
      <c r="U18" s="95">
        <f t="shared" si="2"/>
        <v>6.9444444444444447E-4</v>
      </c>
      <c r="V18" s="66">
        <v>0</v>
      </c>
      <c r="W18" s="25">
        <f t="shared" si="3"/>
        <v>2.2210648148148149E-2</v>
      </c>
      <c r="X18" s="8">
        <f t="shared" si="4"/>
        <v>2.2210648148148149E-2</v>
      </c>
      <c r="Y18" s="75">
        <f t="shared" si="5"/>
        <v>7</v>
      </c>
      <c r="Z18" s="170"/>
      <c r="AA18" s="165"/>
      <c r="AB18" s="152"/>
    </row>
    <row r="19" spans="1:28" ht="15" customHeight="1" x14ac:dyDescent="0.25">
      <c r="A19" s="156">
        <f>'[1]Muži - 11'!A17</f>
        <v>28</v>
      </c>
      <c r="B19" s="77" t="str">
        <f>'[1]Muži - 11'!B17</f>
        <v>Petr Špáda</v>
      </c>
      <c r="C19" s="77">
        <f>'[1]Muži - 11'!C17</f>
        <v>1997</v>
      </c>
      <c r="D19" s="221" t="str">
        <f>'[1]Muži - 11'!D17</f>
        <v>TOM-KČT Kralupy n.Vlt.</v>
      </c>
      <c r="E19" s="153">
        <v>1.38888888888889E-2</v>
      </c>
      <c r="F19" s="102">
        <v>6.0416666666666667E-2</v>
      </c>
      <c r="G19" s="92">
        <v>9.3136574074074066E-2</v>
      </c>
      <c r="H19" s="103">
        <f t="shared" si="0"/>
        <v>3.2719907407407399E-2</v>
      </c>
      <c r="I19" s="93">
        <v>0</v>
      </c>
      <c r="J19" s="83">
        <v>0</v>
      </c>
      <c r="K19" s="82">
        <v>0</v>
      </c>
      <c r="L19" s="82">
        <v>0</v>
      </c>
      <c r="M19" s="82">
        <v>0</v>
      </c>
      <c r="N19" s="83">
        <v>0</v>
      </c>
      <c r="O19" s="82">
        <v>0</v>
      </c>
      <c r="P19" s="83">
        <v>1</v>
      </c>
      <c r="Q19" s="82">
        <v>2</v>
      </c>
      <c r="R19" s="83">
        <v>3</v>
      </c>
      <c r="S19" s="82">
        <v>3</v>
      </c>
      <c r="T19" s="94">
        <f t="shared" si="1"/>
        <v>9</v>
      </c>
      <c r="U19" s="104">
        <f t="shared" si="2"/>
        <v>6.2499999999999995E-3</v>
      </c>
      <c r="V19" s="86">
        <v>0</v>
      </c>
      <c r="W19" s="87">
        <f t="shared" si="3"/>
        <v>3.8969907407407398E-2</v>
      </c>
      <c r="X19" s="80">
        <f>W19</f>
        <v>3.8969907407407398E-2</v>
      </c>
      <c r="Y19" s="88">
        <f t="shared" si="5"/>
        <v>33</v>
      </c>
      <c r="Z19" s="164">
        <f>SUM(W19:W21)</f>
        <v>9.8761574074074057E-2</v>
      </c>
      <c r="AA19" s="164">
        <f>Z19</f>
        <v>9.8761574074074057E-2</v>
      </c>
      <c r="AB19" s="162">
        <f>IF(OR(Y19="DISC",Y20="DISC",Y21="DISC"),"DISC",RANK(AA19,AA$4:AA$31723,1))</f>
        <v>11</v>
      </c>
    </row>
    <row r="20" spans="1:28" ht="15" customHeight="1" x14ac:dyDescent="0.25">
      <c r="A20" s="157"/>
      <c r="B20" s="63" t="str">
        <f>'[1]Muži - 11'!B18</f>
        <v>Jan Špáda</v>
      </c>
      <c r="C20" s="63">
        <f>'[1]Muži - 11'!C18</f>
        <v>1992</v>
      </c>
      <c r="D20" s="219"/>
      <c r="E20" s="154"/>
      <c r="F20" s="99">
        <v>9.3136574074074066E-2</v>
      </c>
      <c r="G20" s="4">
        <v>0.12039351851851852</v>
      </c>
      <c r="H20" s="97">
        <f t="shared" si="0"/>
        <v>2.7256944444444459E-2</v>
      </c>
      <c r="I20" s="39">
        <v>0</v>
      </c>
      <c r="J20" s="3">
        <v>0</v>
      </c>
      <c r="K20" s="6">
        <v>0</v>
      </c>
      <c r="L20" s="6">
        <v>0</v>
      </c>
      <c r="M20" s="6">
        <v>0</v>
      </c>
      <c r="N20" s="3">
        <v>0</v>
      </c>
      <c r="O20" s="6">
        <v>1</v>
      </c>
      <c r="P20" s="3">
        <v>1</v>
      </c>
      <c r="Q20" s="6">
        <v>1</v>
      </c>
      <c r="R20" s="3">
        <v>1</v>
      </c>
      <c r="S20" s="6">
        <v>3</v>
      </c>
      <c r="T20" s="47">
        <f t="shared" si="1"/>
        <v>7</v>
      </c>
      <c r="U20" s="95">
        <f t="shared" si="2"/>
        <v>4.8611111111111112E-3</v>
      </c>
      <c r="V20" s="66">
        <v>0</v>
      </c>
      <c r="W20" s="25">
        <f t="shared" si="3"/>
        <v>3.2118055555555566E-2</v>
      </c>
      <c r="X20" s="8">
        <f t="shared" ref="X20:X36" si="6">IF(OR(K20=AD$2,J20=AD$2),"",W20)</f>
        <v>3.2118055555555566E-2</v>
      </c>
      <c r="Y20" s="75">
        <f t="shared" si="5"/>
        <v>31</v>
      </c>
      <c r="Z20" s="170"/>
      <c r="AA20" s="165"/>
      <c r="AB20" s="152"/>
    </row>
    <row r="21" spans="1:28" ht="15" customHeight="1" thickBot="1" x14ac:dyDescent="0.3">
      <c r="A21" s="158"/>
      <c r="B21" s="65" t="str">
        <f>'[1]Muži - 11'!B19</f>
        <v>Petr Pavlů</v>
      </c>
      <c r="C21" s="65">
        <f>'[1]Muži - 11'!C19</f>
        <v>1972</v>
      </c>
      <c r="D21" s="222"/>
      <c r="E21" s="155"/>
      <c r="F21" s="100">
        <v>0.12039351851851852</v>
      </c>
      <c r="G21" s="53">
        <v>0.14667824074074073</v>
      </c>
      <c r="H21" s="98">
        <f t="shared" si="0"/>
        <v>2.6284722222222209E-2</v>
      </c>
      <c r="I21" s="91">
        <v>0</v>
      </c>
      <c r="J21" s="56">
        <v>0</v>
      </c>
      <c r="K21" s="55">
        <v>0</v>
      </c>
      <c r="L21" s="55">
        <v>0</v>
      </c>
      <c r="M21" s="55">
        <v>0</v>
      </c>
      <c r="N21" s="56">
        <v>0</v>
      </c>
      <c r="O21" s="55">
        <v>2</v>
      </c>
      <c r="P21" s="56">
        <v>0</v>
      </c>
      <c r="Q21" s="55">
        <v>0</v>
      </c>
      <c r="R21" s="56">
        <v>0</v>
      </c>
      <c r="S21" s="55">
        <v>0</v>
      </c>
      <c r="T21" s="57">
        <f t="shared" si="1"/>
        <v>2</v>
      </c>
      <c r="U21" s="96">
        <f t="shared" si="2"/>
        <v>1.3888888888888889E-3</v>
      </c>
      <c r="V21" s="67">
        <v>0</v>
      </c>
      <c r="W21" s="73">
        <f t="shared" si="3"/>
        <v>2.7673611111111097E-2</v>
      </c>
      <c r="X21" s="54">
        <f t="shared" si="6"/>
        <v>2.7673611111111097E-2</v>
      </c>
      <c r="Y21" s="76">
        <f t="shared" si="5"/>
        <v>24</v>
      </c>
      <c r="Z21" s="171"/>
      <c r="AA21" s="166"/>
      <c r="AB21" s="163"/>
    </row>
    <row r="22" spans="1:28" ht="15" customHeight="1" x14ac:dyDescent="0.25">
      <c r="A22" s="157">
        <f>'[1]Muži - 11'!A20</f>
        <v>29</v>
      </c>
      <c r="B22" s="63" t="str">
        <f>'[1]Muži - 11'!B20</f>
        <v>Jakub Linart</v>
      </c>
      <c r="C22" s="63">
        <f>'[1]Muži - 11'!C20</f>
        <v>1995</v>
      </c>
      <c r="D22" s="219" t="str">
        <f>'[1]Muži - 11'!D20</f>
        <v>Žlutý kvítek Palkovice</v>
      </c>
      <c r="E22" s="154">
        <v>2.7777777777777801E-2</v>
      </c>
      <c r="F22" s="101">
        <v>9.0092592592592599E-2</v>
      </c>
      <c r="G22" s="4">
        <v>0.11424768518518519</v>
      </c>
      <c r="H22" s="97">
        <f t="shared" si="0"/>
        <v>2.4155092592592589E-2</v>
      </c>
      <c r="I22" s="39">
        <v>0</v>
      </c>
      <c r="J22" s="3">
        <v>0</v>
      </c>
      <c r="K22" s="6">
        <v>0</v>
      </c>
      <c r="L22" s="6">
        <v>0</v>
      </c>
      <c r="M22" s="6">
        <v>0</v>
      </c>
      <c r="N22" s="3">
        <v>0</v>
      </c>
      <c r="O22" s="6">
        <v>1</v>
      </c>
      <c r="P22" s="3">
        <v>0</v>
      </c>
      <c r="Q22" s="6">
        <v>1</v>
      </c>
      <c r="R22" s="3">
        <v>1</v>
      </c>
      <c r="S22" s="6">
        <v>1</v>
      </c>
      <c r="T22" s="23">
        <f t="shared" si="1"/>
        <v>4</v>
      </c>
      <c r="U22" s="95">
        <f t="shared" si="2"/>
        <v>2.7777777777777779E-3</v>
      </c>
      <c r="V22" s="74">
        <v>0</v>
      </c>
      <c r="W22" s="25">
        <f t="shared" si="3"/>
        <v>2.6932870370370367E-2</v>
      </c>
      <c r="X22" s="8">
        <f t="shared" si="6"/>
        <v>2.6932870370370367E-2</v>
      </c>
      <c r="Y22" s="75">
        <f t="shared" si="5"/>
        <v>22</v>
      </c>
      <c r="Z22" s="165">
        <f>SUM(W22:W24)</f>
        <v>8.7395833333333325E-2</v>
      </c>
      <c r="AA22" s="165">
        <f>IF(OR(K22=AD$2,J22=AD$2,J23=AD$2,J24=AD$2,K23=AD$2,K24=AD$2),"",Z22)</f>
        <v>8.7395833333333325E-2</v>
      </c>
      <c r="AB22" s="151">
        <f>IF(OR(Y22="DISC",Y23="DISC",Y24="DISC"),"DISC",RANK(AA22,AA$4:AA$31723,1))</f>
        <v>10</v>
      </c>
    </row>
    <row r="23" spans="1:28" ht="15" customHeight="1" x14ac:dyDescent="0.25">
      <c r="A23" s="157"/>
      <c r="B23" s="63" t="str">
        <f>'[1]Muži - 11'!B21</f>
        <v>Michal Haleš</v>
      </c>
      <c r="C23" s="63">
        <f>'[1]Muži - 11'!C21</f>
        <v>1993</v>
      </c>
      <c r="D23" s="219"/>
      <c r="E23" s="154"/>
      <c r="F23" s="99">
        <v>0.11424768518518519</v>
      </c>
      <c r="G23" s="4">
        <v>0.13774305555555555</v>
      </c>
      <c r="H23" s="97">
        <f t="shared" si="0"/>
        <v>2.3495370370370361E-2</v>
      </c>
      <c r="I23" s="39">
        <v>2</v>
      </c>
      <c r="J23" s="3">
        <v>0</v>
      </c>
      <c r="K23" s="6">
        <v>0</v>
      </c>
      <c r="L23" s="6">
        <v>0</v>
      </c>
      <c r="M23" s="6">
        <v>0</v>
      </c>
      <c r="N23" s="3">
        <v>0</v>
      </c>
      <c r="O23" s="6">
        <v>3</v>
      </c>
      <c r="P23" s="3">
        <v>0</v>
      </c>
      <c r="Q23" s="6">
        <v>0</v>
      </c>
      <c r="R23" s="3">
        <v>1</v>
      </c>
      <c r="S23" s="6">
        <v>0</v>
      </c>
      <c r="T23" s="47">
        <f t="shared" si="1"/>
        <v>6</v>
      </c>
      <c r="U23" s="95">
        <f t="shared" si="2"/>
        <v>4.1666666666666666E-3</v>
      </c>
      <c r="V23" s="66">
        <v>0</v>
      </c>
      <c r="W23" s="25">
        <f t="shared" si="3"/>
        <v>2.7662037037037027E-2</v>
      </c>
      <c r="X23" s="8">
        <f t="shared" si="6"/>
        <v>2.7662037037037027E-2</v>
      </c>
      <c r="Y23" s="75">
        <f t="shared" si="5"/>
        <v>23</v>
      </c>
      <c r="Z23" s="170"/>
      <c r="AA23" s="165"/>
      <c r="AB23" s="152"/>
    </row>
    <row r="24" spans="1:28" ht="15" customHeight="1" thickBot="1" x14ac:dyDescent="0.3">
      <c r="A24" s="157"/>
      <c r="B24" s="63" t="str">
        <f>'[1]Muži - 11'!B22</f>
        <v>Petr Bílek</v>
      </c>
      <c r="C24" s="63">
        <f>'[1]Muži - 11'!C22</f>
        <v>1999</v>
      </c>
      <c r="D24" s="219"/>
      <c r="E24" s="154"/>
      <c r="F24" s="99">
        <v>6.1458333333333337E-2</v>
      </c>
      <c r="G24" s="4">
        <v>9.0092592592592599E-2</v>
      </c>
      <c r="H24" s="97">
        <f t="shared" si="0"/>
        <v>2.8634259259259262E-2</v>
      </c>
      <c r="I24" s="39">
        <v>0</v>
      </c>
      <c r="J24" s="3">
        <v>0</v>
      </c>
      <c r="K24" s="6">
        <v>0</v>
      </c>
      <c r="L24" s="6">
        <v>0</v>
      </c>
      <c r="M24" s="6">
        <v>0</v>
      </c>
      <c r="N24" s="3">
        <v>0</v>
      </c>
      <c r="O24" s="6">
        <v>2</v>
      </c>
      <c r="P24" s="3">
        <v>0</v>
      </c>
      <c r="Q24" s="6">
        <v>2</v>
      </c>
      <c r="R24" s="3">
        <v>2</v>
      </c>
      <c r="S24" s="6">
        <v>0</v>
      </c>
      <c r="T24" s="47">
        <f t="shared" si="1"/>
        <v>6</v>
      </c>
      <c r="U24" s="95">
        <f t="shared" si="2"/>
        <v>4.1666666666666666E-3</v>
      </c>
      <c r="V24" s="66">
        <v>0</v>
      </c>
      <c r="W24" s="25">
        <f t="shared" si="3"/>
        <v>3.2800925925925928E-2</v>
      </c>
      <c r="X24" s="8">
        <f t="shared" si="6"/>
        <v>3.2800925925925928E-2</v>
      </c>
      <c r="Y24" s="75">
        <f t="shared" si="5"/>
        <v>32</v>
      </c>
      <c r="Z24" s="170"/>
      <c r="AA24" s="165"/>
      <c r="AB24" s="152"/>
    </row>
    <row r="25" spans="1:28" ht="15" customHeight="1" x14ac:dyDescent="0.25">
      <c r="A25" s="156">
        <f>'[1]Muži - 11'!A23</f>
        <v>30</v>
      </c>
      <c r="B25" s="77" t="str">
        <f>'[1]Muži - 11'!B23</f>
        <v>Filip Salač</v>
      </c>
      <c r="C25" s="77">
        <f>'[1]Muži - 11'!C23</f>
        <v>1991</v>
      </c>
      <c r="D25" s="223" t="str">
        <f>'[1]Muži - 11'!D23</f>
        <v>TOM Mikulášovice</v>
      </c>
      <c r="E25" s="153">
        <v>2.7777777777777801E-3</v>
      </c>
      <c r="F25" s="102">
        <v>6.1458333333333337E-2</v>
      </c>
      <c r="G25" s="92">
        <v>8.2349537037037041E-2</v>
      </c>
      <c r="H25" s="103">
        <f t="shared" si="0"/>
        <v>2.0891203703703703E-2</v>
      </c>
      <c r="I25" s="93">
        <v>0</v>
      </c>
      <c r="J25" s="83">
        <v>0</v>
      </c>
      <c r="K25" s="82">
        <v>0</v>
      </c>
      <c r="L25" s="82">
        <v>0</v>
      </c>
      <c r="M25" s="82">
        <v>0</v>
      </c>
      <c r="N25" s="83">
        <v>0</v>
      </c>
      <c r="O25" s="82">
        <v>2</v>
      </c>
      <c r="P25" s="83">
        <v>0</v>
      </c>
      <c r="Q25" s="82">
        <v>0</v>
      </c>
      <c r="R25" s="83">
        <v>1</v>
      </c>
      <c r="S25" s="82">
        <v>0</v>
      </c>
      <c r="T25" s="94">
        <f t="shared" si="1"/>
        <v>3</v>
      </c>
      <c r="U25" s="104">
        <f t="shared" si="2"/>
        <v>2.0833333333333333E-3</v>
      </c>
      <c r="V25" s="86">
        <v>0</v>
      </c>
      <c r="W25" s="87">
        <f t="shared" si="3"/>
        <v>2.2974537037037036E-2</v>
      </c>
      <c r="X25" s="80">
        <f t="shared" si="6"/>
        <v>2.2974537037037036E-2</v>
      </c>
      <c r="Y25" s="88">
        <f t="shared" si="5"/>
        <v>10</v>
      </c>
      <c r="Z25" s="164">
        <f>SUM(W25:W27)</f>
        <v>6.7928240740740733E-2</v>
      </c>
      <c r="AA25" s="164">
        <f>IF(OR(K25=AD$2,J25=AD$2,J26=AD$2,J27=AD$2,K26=AD$2,K27=AD$2),"",Z25)</f>
        <v>6.7928240740740733E-2</v>
      </c>
      <c r="AB25" s="162">
        <f>IF(OR(Y25="DISC",Y26="DISC",Y27="DISC"),"DISC",RANK(AA25,AA$4:AA$31723,1))</f>
        <v>2</v>
      </c>
    </row>
    <row r="26" spans="1:28" ht="15" customHeight="1" x14ac:dyDescent="0.25">
      <c r="A26" s="157"/>
      <c r="B26" s="63" t="str">
        <f>'[1]Muži - 11'!B24</f>
        <v>Tomáš Levan</v>
      </c>
      <c r="C26" s="63">
        <f>'[1]Muži - 11'!C24</f>
        <v>1990</v>
      </c>
      <c r="D26" s="224"/>
      <c r="E26" s="154"/>
      <c r="F26" s="99">
        <v>8.2349537037037041E-2</v>
      </c>
      <c r="G26" s="4">
        <v>0.10351851851851852</v>
      </c>
      <c r="H26" s="97">
        <f t="shared" si="0"/>
        <v>2.1168981481481483E-2</v>
      </c>
      <c r="I26" s="39">
        <v>0</v>
      </c>
      <c r="J26" s="3">
        <v>0</v>
      </c>
      <c r="K26" s="6">
        <v>0</v>
      </c>
      <c r="L26" s="6">
        <v>0</v>
      </c>
      <c r="M26" s="6">
        <v>0</v>
      </c>
      <c r="N26" s="3">
        <v>0</v>
      </c>
      <c r="O26" s="6">
        <v>1</v>
      </c>
      <c r="P26" s="3">
        <v>1</v>
      </c>
      <c r="Q26" s="6">
        <v>0</v>
      </c>
      <c r="R26" s="3">
        <v>2</v>
      </c>
      <c r="S26" s="6">
        <v>0</v>
      </c>
      <c r="T26" s="47">
        <f t="shared" si="1"/>
        <v>4</v>
      </c>
      <c r="U26" s="95">
        <f t="shared" si="2"/>
        <v>2.7777777777777779E-3</v>
      </c>
      <c r="V26" s="66">
        <v>0</v>
      </c>
      <c r="W26" s="25">
        <f t="shared" si="3"/>
        <v>2.3946759259259261E-2</v>
      </c>
      <c r="X26" s="8">
        <f t="shared" si="6"/>
        <v>2.3946759259259261E-2</v>
      </c>
      <c r="Y26" s="75">
        <f t="shared" si="5"/>
        <v>14</v>
      </c>
      <c r="Z26" s="170"/>
      <c r="AA26" s="165"/>
      <c r="AB26" s="152"/>
    </row>
    <row r="27" spans="1:28" ht="15" customHeight="1" thickBot="1" x14ac:dyDescent="0.3">
      <c r="A27" s="158"/>
      <c r="B27" s="65" t="str">
        <f>'[1]Muži - 11'!B25</f>
        <v>Tomáš Fúsek</v>
      </c>
      <c r="C27" s="65">
        <f>'[1]Muži - 11'!C25</f>
        <v>1966</v>
      </c>
      <c r="D27" s="225"/>
      <c r="E27" s="155"/>
      <c r="F27" s="100">
        <v>0.10351851851851852</v>
      </c>
      <c r="G27" s="53">
        <v>0.12313657407407408</v>
      </c>
      <c r="H27" s="98">
        <f t="shared" si="0"/>
        <v>1.9618055555555555E-2</v>
      </c>
      <c r="I27" s="91">
        <v>1</v>
      </c>
      <c r="J27" s="56">
        <v>0</v>
      </c>
      <c r="K27" s="55">
        <v>0</v>
      </c>
      <c r="L27" s="55">
        <v>0</v>
      </c>
      <c r="M27" s="55">
        <v>0</v>
      </c>
      <c r="N27" s="56">
        <v>0</v>
      </c>
      <c r="O27" s="55">
        <v>1</v>
      </c>
      <c r="P27" s="56">
        <v>0</v>
      </c>
      <c r="Q27" s="55">
        <v>0</v>
      </c>
      <c r="R27" s="56">
        <v>0</v>
      </c>
      <c r="S27" s="55">
        <v>0</v>
      </c>
      <c r="T27" s="57">
        <f t="shared" si="1"/>
        <v>2</v>
      </c>
      <c r="U27" s="96">
        <f t="shared" si="2"/>
        <v>1.3888888888888889E-3</v>
      </c>
      <c r="V27" s="67">
        <v>0</v>
      </c>
      <c r="W27" s="73">
        <f t="shared" si="3"/>
        <v>2.1006944444444443E-2</v>
      </c>
      <c r="X27" s="54">
        <f t="shared" si="6"/>
        <v>2.1006944444444443E-2</v>
      </c>
      <c r="Y27" s="76">
        <f t="shared" si="5"/>
        <v>2</v>
      </c>
      <c r="Z27" s="171"/>
      <c r="AA27" s="166"/>
      <c r="AB27" s="163"/>
    </row>
    <row r="28" spans="1:28" ht="15" customHeight="1" x14ac:dyDescent="0.25">
      <c r="A28" s="157">
        <f>'[1]Muži - 11'!A26</f>
        <v>31</v>
      </c>
      <c r="B28" s="63" t="str">
        <f>'[1]Muži - 11'!B26</f>
        <v>David Koždoň</v>
      </c>
      <c r="C28" s="63">
        <f>'[1]Muži - 11'!C26</f>
        <v>1999</v>
      </c>
      <c r="D28" s="219" t="str">
        <f>'[1]Muži - 11'!D26</f>
        <v>TOM Orlová</v>
      </c>
      <c r="E28" s="154">
        <v>4.5833333333333302E-2</v>
      </c>
      <c r="F28" s="101">
        <v>6.1458333333333337E-2</v>
      </c>
      <c r="G28" s="4">
        <v>8.1770833333333334E-2</v>
      </c>
      <c r="H28" s="97">
        <f t="shared" si="0"/>
        <v>2.0312499999999997E-2</v>
      </c>
      <c r="I28" s="39">
        <v>0</v>
      </c>
      <c r="J28" s="3">
        <v>0</v>
      </c>
      <c r="K28" s="6">
        <v>0</v>
      </c>
      <c r="L28" s="6">
        <v>0</v>
      </c>
      <c r="M28" s="6">
        <v>0</v>
      </c>
      <c r="N28" s="3">
        <v>0</v>
      </c>
      <c r="O28" s="6"/>
      <c r="P28" s="3">
        <v>0</v>
      </c>
      <c r="Q28" s="6">
        <v>0</v>
      </c>
      <c r="R28" s="3">
        <v>4</v>
      </c>
      <c r="S28" s="6">
        <v>1</v>
      </c>
      <c r="T28" s="23">
        <f t="shared" si="1"/>
        <v>5</v>
      </c>
      <c r="U28" s="95">
        <f t="shared" si="2"/>
        <v>3.472222222222222E-3</v>
      </c>
      <c r="V28" s="74">
        <v>0</v>
      </c>
      <c r="W28" s="25">
        <f t="shared" si="3"/>
        <v>2.3784722222222221E-2</v>
      </c>
      <c r="X28" s="8">
        <f t="shared" si="6"/>
        <v>2.3784722222222221E-2</v>
      </c>
      <c r="Y28" s="75">
        <f t="shared" si="5"/>
        <v>13</v>
      </c>
      <c r="Z28" s="165">
        <f>SUM(W28:W30)</f>
        <v>7.0706018518518515E-2</v>
      </c>
      <c r="AA28" s="165">
        <f>IF(OR(K28=AD$2,J28=AD$2,J29=AD$2,J30=AD$2,K29=AD$2,K30=AD$2),"",Z28)</f>
        <v>7.0706018518518515E-2</v>
      </c>
      <c r="AB28" s="151">
        <f>IF(OR(Y28="DISC",Y29="DISC",Y30="DISC"),"DISC",RANK(AA28,AA$4:AA$31723,1))</f>
        <v>5</v>
      </c>
    </row>
    <row r="29" spans="1:28" ht="15" customHeight="1" x14ac:dyDescent="0.25">
      <c r="A29" s="157"/>
      <c r="B29" s="63" t="str">
        <f>'[1]Muži - 11'!B27</f>
        <v>Jakub Gřunděl</v>
      </c>
      <c r="C29" s="63">
        <f>'[1]Muži - 11'!C27</f>
        <v>1999</v>
      </c>
      <c r="D29" s="219"/>
      <c r="E29" s="154"/>
      <c r="F29" s="99">
        <v>8.1770833333333334E-2</v>
      </c>
      <c r="G29" s="4">
        <v>0.10313657407407407</v>
      </c>
      <c r="H29" s="97">
        <f t="shared" si="0"/>
        <v>2.1365740740740741E-2</v>
      </c>
      <c r="I29" s="39">
        <v>0</v>
      </c>
      <c r="J29" s="3">
        <v>0</v>
      </c>
      <c r="K29" s="6">
        <v>0</v>
      </c>
      <c r="L29" s="6">
        <v>0</v>
      </c>
      <c r="M29" s="6">
        <v>0</v>
      </c>
      <c r="N29" s="3">
        <v>0</v>
      </c>
      <c r="O29" s="6">
        <v>3</v>
      </c>
      <c r="P29" s="3">
        <v>0</v>
      </c>
      <c r="Q29" s="6">
        <v>1</v>
      </c>
      <c r="R29" s="3">
        <v>1</v>
      </c>
      <c r="S29" s="6">
        <v>0</v>
      </c>
      <c r="T29" s="47">
        <f t="shared" si="1"/>
        <v>5</v>
      </c>
      <c r="U29" s="95">
        <f t="shared" si="2"/>
        <v>3.472222222222222E-3</v>
      </c>
      <c r="V29" s="66">
        <v>0</v>
      </c>
      <c r="W29" s="25">
        <f t="shared" si="3"/>
        <v>2.4837962962962964E-2</v>
      </c>
      <c r="X29" s="8">
        <f t="shared" si="6"/>
        <v>2.4837962962962964E-2</v>
      </c>
      <c r="Y29" s="75">
        <f t="shared" si="5"/>
        <v>17</v>
      </c>
      <c r="Z29" s="170"/>
      <c r="AA29" s="165"/>
      <c r="AB29" s="152"/>
    </row>
    <row r="30" spans="1:28" ht="15" customHeight="1" thickBot="1" x14ac:dyDescent="0.3">
      <c r="A30" s="157"/>
      <c r="B30" s="63" t="str">
        <f>'[1]Muži - 11'!B28</f>
        <v>Ondřej Genco</v>
      </c>
      <c r="C30" s="63">
        <f>'[1]Muži - 11'!C28</f>
        <v>1996</v>
      </c>
      <c r="D30" s="219"/>
      <c r="E30" s="154"/>
      <c r="F30" s="99">
        <v>0.10313657407407407</v>
      </c>
      <c r="G30" s="4">
        <v>0.12383101851851852</v>
      </c>
      <c r="H30" s="97">
        <f t="shared" si="0"/>
        <v>2.0694444444444446E-2</v>
      </c>
      <c r="I30" s="39">
        <v>0</v>
      </c>
      <c r="J30" s="3">
        <v>0</v>
      </c>
      <c r="K30" s="6">
        <v>0</v>
      </c>
      <c r="L30" s="6">
        <v>0</v>
      </c>
      <c r="M30" s="6">
        <v>0</v>
      </c>
      <c r="N30" s="3">
        <v>0</v>
      </c>
      <c r="O30" s="6">
        <v>1</v>
      </c>
      <c r="P30" s="3">
        <v>0</v>
      </c>
      <c r="Q30" s="6">
        <v>0</v>
      </c>
      <c r="R30" s="3">
        <v>0</v>
      </c>
      <c r="S30" s="6">
        <v>1</v>
      </c>
      <c r="T30" s="47">
        <f t="shared" si="1"/>
        <v>2</v>
      </c>
      <c r="U30" s="95">
        <f t="shared" si="2"/>
        <v>1.3888888888888889E-3</v>
      </c>
      <c r="V30" s="66">
        <v>0</v>
      </c>
      <c r="W30" s="25">
        <f t="shared" si="3"/>
        <v>2.2083333333333333E-2</v>
      </c>
      <c r="X30" s="8">
        <f t="shared" si="6"/>
        <v>2.2083333333333333E-2</v>
      </c>
      <c r="Y30" s="75">
        <f t="shared" si="5"/>
        <v>6</v>
      </c>
      <c r="Z30" s="170"/>
      <c r="AA30" s="165"/>
      <c r="AB30" s="152"/>
    </row>
    <row r="31" spans="1:28" ht="15" customHeight="1" x14ac:dyDescent="0.25">
      <c r="A31" s="156">
        <f>'[1]Muži - 11'!A29</f>
        <v>32</v>
      </c>
      <c r="B31" s="77" t="str">
        <f>'[1]Muži - 11'!B29</f>
        <v>Jan Kubala</v>
      </c>
      <c r="C31" s="77">
        <f>'[1]Muži - 11'!C29</f>
        <v>1993</v>
      </c>
      <c r="D31" s="221" t="str">
        <f>'[1]Muži - 11'!D29</f>
        <v>Žlutý kvítek Palkovice</v>
      </c>
      <c r="E31" s="153">
        <v>1.1111111111111099E-2</v>
      </c>
      <c r="F31" s="102">
        <v>6.25E-2</v>
      </c>
      <c r="G31" s="92">
        <v>8.8842592592592584E-2</v>
      </c>
      <c r="H31" s="103">
        <f t="shared" si="0"/>
        <v>2.6342592592592584E-2</v>
      </c>
      <c r="I31" s="93">
        <v>0</v>
      </c>
      <c r="J31" s="83">
        <v>0</v>
      </c>
      <c r="K31" s="82">
        <v>0</v>
      </c>
      <c r="L31" s="82">
        <v>0</v>
      </c>
      <c r="M31" s="82">
        <v>0</v>
      </c>
      <c r="N31" s="83">
        <v>0</v>
      </c>
      <c r="O31" s="82">
        <v>0</v>
      </c>
      <c r="P31" s="83">
        <v>0</v>
      </c>
      <c r="Q31" s="82">
        <v>1</v>
      </c>
      <c r="R31" s="83">
        <v>2</v>
      </c>
      <c r="S31" s="82">
        <v>2</v>
      </c>
      <c r="T31" s="94">
        <f t="shared" si="1"/>
        <v>5</v>
      </c>
      <c r="U31" s="104">
        <f t="shared" si="2"/>
        <v>3.472222222222222E-3</v>
      </c>
      <c r="V31" s="86">
        <v>0</v>
      </c>
      <c r="W31" s="87">
        <f t="shared" si="3"/>
        <v>2.9814814814814808E-2</v>
      </c>
      <c r="X31" s="80">
        <f t="shared" si="6"/>
        <v>2.9814814814814808E-2</v>
      </c>
      <c r="Y31" s="88">
        <f t="shared" si="5"/>
        <v>29</v>
      </c>
      <c r="Z31" s="164">
        <f>SUM(W31:W33)</f>
        <v>8.3287037037037048E-2</v>
      </c>
      <c r="AA31" s="164">
        <f>IF(OR(K31=AD$2,J31=AD$2,J32=AD$2,J33=AD$2,K32=AD$2,K33=AD$2),"",Z31)</f>
        <v>8.3287037037037048E-2</v>
      </c>
      <c r="AB31" s="162">
        <f>IF(OR(Y31="DISC",Y32="DISC",Y33="DISC"),"DISC",RANK(AA31,AA$4:AA$31723,1))</f>
        <v>8</v>
      </c>
    </row>
    <row r="32" spans="1:28" ht="15" customHeight="1" x14ac:dyDescent="0.25">
      <c r="A32" s="157"/>
      <c r="B32" s="63" t="str">
        <f>'[1]Muži - 11'!B30</f>
        <v>Dan Kunz</v>
      </c>
      <c r="C32" s="63">
        <f>'[1]Muži - 11'!C30</f>
        <v>1998</v>
      </c>
      <c r="D32" s="219"/>
      <c r="E32" s="154"/>
      <c r="F32" s="99">
        <v>8.8842592592592584E-2</v>
      </c>
      <c r="G32" s="4">
        <v>0.11287037037037036</v>
      </c>
      <c r="H32" s="97">
        <f t="shared" si="0"/>
        <v>2.4027777777777773E-2</v>
      </c>
      <c r="I32" s="39">
        <v>1</v>
      </c>
      <c r="J32" s="3">
        <v>0</v>
      </c>
      <c r="K32" s="6">
        <v>0</v>
      </c>
      <c r="L32" s="6">
        <v>0</v>
      </c>
      <c r="M32" s="6">
        <v>0</v>
      </c>
      <c r="N32" s="3">
        <v>0</v>
      </c>
      <c r="O32" s="6">
        <v>2</v>
      </c>
      <c r="P32" s="3">
        <v>0</v>
      </c>
      <c r="Q32" s="6">
        <v>1</v>
      </c>
      <c r="R32" s="3">
        <v>2</v>
      </c>
      <c r="S32" s="6">
        <v>0</v>
      </c>
      <c r="T32" s="47">
        <f t="shared" si="1"/>
        <v>6</v>
      </c>
      <c r="U32" s="95">
        <f t="shared" si="2"/>
        <v>4.1666666666666666E-3</v>
      </c>
      <c r="V32" s="66">
        <v>0</v>
      </c>
      <c r="W32" s="25">
        <f t="shared" si="3"/>
        <v>2.8194444444444439E-2</v>
      </c>
      <c r="X32" s="8">
        <f t="shared" si="6"/>
        <v>2.8194444444444439E-2</v>
      </c>
      <c r="Y32" s="75">
        <f t="shared" si="5"/>
        <v>27</v>
      </c>
      <c r="Z32" s="170"/>
      <c r="AA32" s="165"/>
      <c r="AB32" s="152"/>
    </row>
    <row r="33" spans="1:28" ht="15" customHeight="1" thickBot="1" x14ac:dyDescent="0.3">
      <c r="A33" s="158"/>
      <c r="B33" s="65" t="str">
        <f>'[1]Muži - 11'!B31</f>
        <v>Jiří Bajtek</v>
      </c>
      <c r="C33" s="65">
        <f>'[1]Muži - 11'!C31</f>
        <v>1998</v>
      </c>
      <c r="D33" s="222"/>
      <c r="E33" s="155"/>
      <c r="F33" s="100">
        <v>0.11287037037037036</v>
      </c>
      <c r="G33" s="53">
        <v>0.13675925925925927</v>
      </c>
      <c r="H33" s="98">
        <f t="shared" si="0"/>
        <v>2.3888888888888918E-2</v>
      </c>
      <c r="I33" s="91">
        <v>0</v>
      </c>
      <c r="J33" s="56">
        <v>0</v>
      </c>
      <c r="K33" s="55">
        <v>0</v>
      </c>
      <c r="L33" s="55">
        <v>0</v>
      </c>
      <c r="M33" s="55">
        <v>0</v>
      </c>
      <c r="N33" s="56">
        <v>0</v>
      </c>
      <c r="O33" s="55">
        <v>1</v>
      </c>
      <c r="P33" s="56">
        <v>0</v>
      </c>
      <c r="Q33" s="55">
        <v>0</v>
      </c>
      <c r="R33" s="56">
        <v>1</v>
      </c>
      <c r="S33" s="55">
        <v>0</v>
      </c>
      <c r="T33" s="57">
        <f t="shared" si="1"/>
        <v>2</v>
      </c>
      <c r="U33" s="96">
        <f t="shared" si="2"/>
        <v>1.3888888888888889E-3</v>
      </c>
      <c r="V33" s="67">
        <v>0</v>
      </c>
      <c r="W33" s="73">
        <f t="shared" si="3"/>
        <v>2.5277777777777805E-2</v>
      </c>
      <c r="X33" s="54">
        <f t="shared" si="6"/>
        <v>2.5277777777777805E-2</v>
      </c>
      <c r="Y33" s="76">
        <f t="shared" si="5"/>
        <v>19</v>
      </c>
      <c r="Z33" s="171"/>
      <c r="AA33" s="166"/>
      <c r="AB33" s="163"/>
    </row>
    <row r="34" spans="1:28" ht="15" customHeight="1" x14ac:dyDescent="0.25">
      <c r="A34" s="157">
        <f>'[1]Muži - 11'!A32</f>
        <v>33</v>
      </c>
      <c r="B34" s="63" t="str">
        <f>'[1]Muži - 11'!B32</f>
        <v>Jan Vejrosta</v>
      </c>
      <c r="C34" s="63">
        <f>'[1]Muži - 11'!C32</f>
        <v>1991</v>
      </c>
      <c r="D34" s="219" t="str">
        <f>'[1]Muži - 11'!D32</f>
        <v>TOM-KČT Kralupy n.Vlt.</v>
      </c>
      <c r="E34" s="154">
        <v>5.5555555555555601E-3</v>
      </c>
      <c r="F34" s="101">
        <v>6.25E-2</v>
      </c>
      <c r="G34" s="4">
        <v>8.5428240740740735E-2</v>
      </c>
      <c r="H34" s="97">
        <f t="shared" si="0"/>
        <v>2.2928240740740735E-2</v>
      </c>
      <c r="I34" s="39">
        <v>0</v>
      </c>
      <c r="J34" s="3">
        <v>0</v>
      </c>
      <c r="K34" s="6">
        <v>0</v>
      </c>
      <c r="L34" s="6">
        <v>0</v>
      </c>
      <c r="M34" s="6">
        <v>0</v>
      </c>
      <c r="N34" s="3">
        <v>0</v>
      </c>
      <c r="O34" s="6">
        <v>0</v>
      </c>
      <c r="P34" s="3">
        <v>0</v>
      </c>
      <c r="Q34" s="6">
        <v>0</v>
      </c>
      <c r="R34" s="3">
        <v>0</v>
      </c>
      <c r="S34" s="6">
        <v>0</v>
      </c>
      <c r="T34" s="23">
        <f t="shared" si="1"/>
        <v>0</v>
      </c>
      <c r="U34" s="95">
        <f t="shared" si="2"/>
        <v>0</v>
      </c>
      <c r="V34" s="74">
        <v>0</v>
      </c>
      <c r="W34" s="25">
        <f t="shared" si="3"/>
        <v>2.2928240740740735E-2</v>
      </c>
      <c r="X34" s="8">
        <f t="shared" si="6"/>
        <v>2.2928240740740735E-2</v>
      </c>
      <c r="Y34" s="75">
        <f t="shared" si="5"/>
        <v>9</v>
      </c>
      <c r="Z34" s="165">
        <f>SUM(W34:W36)</f>
        <v>6.9444444444444461E-2</v>
      </c>
      <c r="AA34" s="165">
        <f>IF(OR(K34=AD$2,J34=AD$2,J35=AD$2,J36=AD$2,K35=AD$2,K36=AD$2),"",Z34)</f>
        <v>6.9444444444444461E-2</v>
      </c>
      <c r="AB34" s="151">
        <f>IF(OR(Y34="DISC",Y35="DISC",Y36="DISC"),"DISC",RANK(AA34,AA$4:AA$31723,1))</f>
        <v>4</v>
      </c>
    </row>
    <row r="35" spans="1:28" ht="15" customHeight="1" x14ac:dyDescent="0.25">
      <c r="A35" s="157"/>
      <c r="B35" s="63" t="str">
        <f>'[1]Muži - 11'!B33</f>
        <v>Jan Kareš</v>
      </c>
      <c r="C35" s="63">
        <f>'[1]Muži - 11'!C33</f>
        <v>1991</v>
      </c>
      <c r="D35" s="219"/>
      <c r="E35" s="154"/>
      <c r="F35" s="99">
        <v>8.5428240740740735E-2</v>
      </c>
      <c r="G35" s="4">
        <v>0.10825231481481483</v>
      </c>
      <c r="H35" s="97">
        <f t="shared" si="0"/>
        <v>2.2824074074074094E-2</v>
      </c>
      <c r="I35" s="39">
        <v>0</v>
      </c>
      <c r="J35" s="3">
        <v>0</v>
      </c>
      <c r="K35" s="6">
        <v>0</v>
      </c>
      <c r="L35" s="6">
        <v>0</v>
      </c>
      <c r="M35" s="6">
        <v>0</v>
      </c>
      <c r="N35" s="3">
        <v>0</v>
      </c>
      <c r="O35" s="6">
        <v>0</v>
      </c>
      <c r="P35" s="3">
        <v>1</v>
      </c>
      <c r="Q35" s="6">
        <v>0</v>
      </c>
      <c r="R35" s="3">
        <v>0</v>
      </c>
      <c r="S35" s="6">
        <v>0</v>
      </c>
      <c r="T35" s="47">
        <f t="shared" si="1"/>
        <v>1</v>
      </c>
      <c r="U35" s="95">
        <f t="shared" si="2"/>
        <v>6.9444444444444447E-4</v>
      </c>
      <c r="V35" s="66">
        <v>0</v>
      </c>
      <c r="W35" s="25">
        <f t="shared" si="3"/>
        <v>2.3518518518518539E-2</v>
      </c>
      <c r="X35" s="8">
        <f t="shared" si="6"/>
        <v>2.3518518518518539E-2</v>
      </c>
      <c r="Y35" s="75">
        <f t="shared" si="5"/>
        <v>12</v>
      </c>
      <c r="Z35" s="170"/>
      <c r="AA35" s="165"/>
      <c r="AB35" s="152"/>
    </row>
    <row r="36" spans="1:28" ht="15" customHeight="1" thickBot="1" x14ac:dyDescent="0.3">
      <c r="A36" s="158"/>
      <c r="B36" s="65" t="str">
        <f>'[1]Muži - 11'!B34</f>
        <v>Albert Málek</v>
      </c>
      <c r="C36" s="65">
        <f>'[1]Muži - 11'!C34</f>
        <v>1997</v>
      </c>
      <c r="D36" s="222"/>
      <c r="E36" s="155"/>
      <c r="F36" s="100">
        <v>0.10825231481481483</v>
      </c>
      <c r="G36" s="53">
        <v>0.1277777777777778</v>
      </c>
      <c r="H36" s="98">
        <f t="shared" si="0"/>
        <v>1.9525462962962967E-2</v>
      </c>
      <c r="I36" s="91">
        <v>0</v>
      </c>
      <c r="J36" s="56">
        <v>0</v>
      </c>
      <c r="K36" s="55">
        <v>0</v>
      </c>
      <c r="L36" s="55">
        <v>0</v>
      </c>
      <c r="M36" s="55">
        <v>0</v>
      </c>
      <c r="N36" s="56">
        <v>0</v>
      </c>
      <c r="O36" s="55">
        <v>3</v>
      </c>
      <c r="P36" s="56">
        <v>0</v>
      </c>
      <c r="Q36" s="55">
        <v>0</v>
      </c>
      <c r="R36" s="56">
        <v>1</v>
      </c>
      <c r="S36" s="55">
        <v>1</v>
      </c>
      <c r="T36" s="57">
        <f t="shared" si="1"/>
        <v>5</v>
      </c>
      <c r="U36" s="96">
        <f t="shared" si="2"/>
        <v>3.472222222222222E-3</v>
      </c>
      <c r="V36" s="67">
        <v>0</v>
      </c>
      <c r="W36" s="73">
        <f t="shared" si="3"/>
        <v>2.299768518518519E-2</v>
      </c>
      <c r="X36" s="54">
        <f t="shared" si="6"/>
        <v>2.299768518518519E-2</v>
      </c>
      <c r="Y36" s="76">
        <f t="shared" si="5"/>
        <v>11</v>
      </c>
      <c r="Z36" s="171"/>
      <c r="AA36" s="166"/>
      <c r="AB36" s="163"/>
    </row>
    <row r="37" spans="1:28" ht="15" customHeight="1" x14ac:dyDescent="0.25">
      <c r="A37" s="17"/>
      <c r="B37" s="10"/>
      <c r="C37" s="10"/>
      <c r="D37" s="34"/>
      <c r="E37" s="16"/>
      <c r="F37" s="22"/>
      <c r="G37" s="4"/>
      <c r="H37" s="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3"/>
      <c r="U37" s="13"/>
      <c r="V37" s="24"/>
      <c r="W37" s="25"/>
      <c r="X37" s="8"/>
      <c r="Y37" s="26"/>
      <c r="Z37" s="28"/>
      <c r="AA37" s="28"/>
      <c r="AB37" s="29"/>
    </row>
    <row r="38" spans="1:28" ht="15" customHeight="1" x14ac:dyDescent="0.45">
      <c r="A38" s="17"/>
      <c r="B38" s="10"/>
      <c r="C38" s="10"/>
      <c r="D38" s="34"/>
      <c r="E38" s="16"/>
      <c r="F38" s="27"/>
      <c r="G38" s="4"/>
      <c r="H38" s="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5"/>
      <c r="U38" s="13"/>
      <c r="V38" s="4"/>
      <c r="W38" s="25"/>
      <c r="X38" s="8"/>
      <c r="Y38" s="26"/>
      <c r="Z38" s="30"/>
      <c r="AA38" s="28"/>
      <c r="AB38" s="31"/>
    </row>
    <row r="39" spans="1:28" ht="15" customHeight="1" x14ac:dyDescent="0.45">
      <c r="A39" s="17"/>
      <c r="B39" s="10"/>
      <c r="C39" s="10"/>
      <c r="D39" s="34"/>
      <c r="E39" s="16"/>
      <c r="F39" s="27"/>
      <c r="G39" s="4"/>
      <c r="H39" s="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5"/>
      <c r="U39" s="13"/>
      <c r="V39" s="4"/>
      <c r="W39" s="25"/>
      <c r="X39" s="8"/>
      <c r="Y39" s="26"/>
      <c r="Z39" s="30"/>
      <c r="AA39" s="28"/>
      <c r="AB39" s="31"/>
    </row>
    <row r="40" spans="1:28" ht="15" customHeight="1" x14ac:dyDescent="0.25">
      <c r="A40" s="17"/>
      <c r="B40" s="10"/>
      <c r="C40" s="32"/>
      <c r="D40" s="34"/>
      <c r="E40" s="16"/>
      <c r="F40" s="22"/>
      <c r="G40" s="4"/>
      <c r="H40" s="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3"/>
      <c r="U40" s="13"/>
      <c r="V40" s="24"/>
      <c r="W40" s="25"/>
      <c r="X40" s="8"/>
      <c r="Y40" s="26"/>
      <c r="Z40" s="28"/>
      <c r="AA40" s="28"/>
      <c r="AB40" s="29"/>
    </row>
    <row r="41" spans="1:28" ht="15" customHeight="1" x14ac:dyDescent="0.45">
      <c r="A41" s="17"/>
      <c r="B41" s="10"/>
      <c r="C41" s="32"/>
      <c r="D41" s="19"/>
      <c r="E41" s="16"/>
      <c r="F41" s="27"/>
      <c r="G41" s="4"/>
      <c r="H41" s="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20"/>
      <c r="U41" s="13"/>
      <c r="V41" s="4"/>
      <c r="W41" s="25"/>
      <c r="X41" s="8"/>
      <c r="Y41" s="26"/>
      <c r="Z41" s="30"/>
      <c r="AA41" s="28"/>
      <c r="AB41" s="31"/>
    </row>
    <row r="42" spans="1:28" ht="15" customHeight="1" x14ac:dyDescent="0.45">
      <c r="A42" s="17"/>
      <c r="B42" s="10"/>
      <c r="C42" s="32"/>
      <c r="D42" s="19"/>
      <c r="E42" s="16"/>
      <c r="F42" s="27"/>
      <c r="G42" s="4"/>
      <c r="H42" s="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20"/>
      <c r="U42" s="13"/>
      <c r="V42" s="4"/>
      <c r="W42" s="25"/>
      <c r="X42" s="8"/>
      <c r="Y42" s="26"/>
      <c r="Z42" s="30"/>
      <c r="AA42" s="28"/>
      <c r="AB42" s="31"/>
    </row>
    <row r="43" spans="1:28" ht="15" customHeight="1" x14ac:dyDescent="0.25">
      <c r="A43" s="17"/>
      <c r="B43" s="10"/>
      <c r="C43" s="32"/>
      <c r="D43" s="19"/>
      <c r="E43" s="16"/>
      <c r="F43" s="22"/>
      <c r="G43" s="4"/>
      <c r="H43" s="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23"/>
      <c r="U43" s="13"/>
      <c r="V43" s="24"/>
      <c r="W43" s="25"/>
      <c r="X43" s="8"/>
      <c r="Y43" s="26"/>
      <c r="Z43" s="28"/>
      <c r="AA43" s="28"/>
      <c r="AB43" s="29"/>
    </row>
    <row r="44" spans="1:28" ht="15" customHeight="1" x14ac:dyDescent="0.45">
      <c r="A44" s="17"/>
      <c r="B44" s="10"/>
      <c r="C44" s="32"/>
      <c r="D44" s="19"/>
      <c r="E44" s="16"/>
      <c r="F44" s="27"/>
      <c r="G44" s="4"/>
      <c r="H44" s="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20"/>
      <c r="U44" s="13"/>
      <c r="V44" s="4"/>
      <c r="W44" s="25"/>
      <c r="X44" s="8"/>
      <c r="Y44" s="26"/>
      <c r="Z44" s="30"/>
      <c r="AA44" s="28"/>
      <c r="AB44" s="31"/>
    </row>
    <row r="45" spans="1:28" ht="15" customHeight="1" x14ac:dyDescent="0.45">
      <c r="A45" s="17"/>
      <c r="B45" s="10"/>
      <c r="C45" s="32"/>
      <c r="D45" s="19"/>
      <c r="E45" s="16"/>
      <c r="F45" s="27"/>
      <c r="G45" s="4"/>
      <c r="H45" s="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0"/>
      <c r="U45" s="13"/>
      <c r="V45" s="4"/>
      <c r="W45" s="25"/>
      <c r="X45" s="8"/>
      <c r="Y45" s="26"/>
      <c r="Z45" s="30"/>
      <c r="AA45" s="28"/>
      <c r="AB45" s="31"/>
    </row>
    <row r="46" spans="1:28" ht="15" customHeight="1" x14ac:dyDescent="0.25">
      <c r="A46" s="17"/>
      <c r="B46" s="10"/>
      <c r="C46" s="32"/>
      <c r="D46" s="19"/>
      <c r="E46" s="16"/>
      <c r="F46" s="22"/>
      <c r="G46" s="4"/>
      <c r="H46" s="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3"/>
      <c r="U46" s="13"/>
      <c r="V46" s="24"/>
      <c r="W46" s="25"/>
      <c r="X46" s="8"/>
      <c r="Y46" s="26"/>
      <c r="Z46" s="28"/>
      <c r="AA46" s="28"/>
      <c r="AB46" s="29"/>
    </row>
    <row r="47" spans="1:28" ht="15" customHeight="1" x14ac:dyDescent="0.45">
      <c r="A47" s="17"/>
      <c r="B47" s="10"/>
      <c r="C47" s="32"/>
      <c r="D47" s="19"/>
      <c r="E47" s="16"/>
      <c r="F47" s="27"/>
      <c r="G47" s="4"/>
      <c r="H47" s="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0"/>
      <c r="U47" s="13"/>
      <c r="V47" s="4"/>
      <c r="W47" s="25"/>
      <c r="X47" s="8"/>
      <c r="Y47" s="26"/>
      <c r="Z47" s="30"/>
      <c r="AA47" s="28"/>
      <c r="AB47" s="31"/>
    </row>
    <row r="48" spans="1:28" ht="15" customHeight="1" x14ac:dyDescent="0.45">
      <c r="A48" s="17"/>
      <c r="B48" s="10"/>
      <c r="C48" s="32"/>
      <c r="D48" s="19"/>
      <c r="E48" s="16"/>
      <c r="F48" s="27"/>
      <c r="G48" s="4"/>
      <c r="H48" s="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20"/>
      <c r="U48" s="13"/>
      <c r="V48" s="4"/>
      <c r="W48" s="25"/>
      <c r="X48" s="8"/>
      <c r="Y48" s="26"/>
      <c r="Z48" s="30"/>
      <c r="AA48" s="28"/>
      <c r="AB48" s="31"/>
    </row>
    <row r="49" spans="1:28" ht="15" customHeight="1" x14ac:dyDescent="0.25">
      <c r="A49" s="17"/>
      <c r="B49" s="10"/>
      <c r="C49" s="32"/>
      <c r="D49" s="19"/>
      <c r="E49" s="16"/>
      <c r="F49" s="22"/>
      <c r="G49" s="4"/>
      <c r="H49" s="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23"/>
      <c r="U49" s="13"/>
      <c r="V49" s="24"/>
      <c r="W49" s="25"/>
      <c r="X49" s="8"/>
      <c r="Y49" s="26"/>
      <c r="Z49" s="28"/>
      <c r="AA49" s="28"/>
      <c r="AB49" s="29"/>
    </row>
    <row r="50" spans="1:28" ht="15" customHeight="1" x14ac:dyDescent="0.45">
      <c r="A50" s="17"/>
      <c r="B50" s="10"/>
      <c r="C50" s="32"/>
      <c r="D50" s="19"/>
      <c r="E50" s="16"/>
      <c r="F50" s="27"/>
      <c r="G50" s="4"/>
      <c r="H50" s="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20"/>
      <c r="U50" s="13"/>
      <c r="V50" s="4"/>
      <c r="W50" s="25"/>
      <c r="X50" s="8"/>
      <c r="Y50" s="26"/>
      <c r="Z50" s="30"/>
      <c r="AA50" s="28"/>
      <c r="AB50" s="31"/>
    </row>
    <row r="51" spans="1:28" ht="15" customHeight="1" x14ac:dyDescent="0.45">
      <c r="A51" s="17"/>
      <c r="B51" s="10"/>
      <c r="C51" s="32"/>
      <c r="D51" s="19"/>
      <c r="E51" s="16"/>
      <c r="F51" s="27"/>
      <c r="G51" s="4"/>
      <c r="H51" s="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20"/>
      <c r="U51" s="13"/>
      <c r="V51" s="4"/>
      <c r="W51" s="25"/>
      <c r="X51" s="8"/>
      <c r="Y51" s="26"/>
      <c r="Z51" s="30"/>
      <c r="AA51" s="28"/>
      <c r="AB51" s="31"/>
    </row>
  </sheetData>
  <mergeCells count="92">
    <mergeCell ref="AB34:AB36"/>
    <mergeCell ref="A34:A36"/>
    <mergeCell ref="D34:D36"/>
    <mergeCell ref="E34:E36"/>
    <mergeCell ref="Z34:Z36"/>
    <mergeCell ref="AA34:AA36"/>
    <mergeCell ref="AB31:AB33"/>
    <mergeCell ref="A28:A30"/>
    <mergeCell ref="D28:D30"/>
    <mergeCell ref="E28:E30"/>
    <mergeCell ref="Z28:Z30"/>
    <mergeCell ref="AA28:AA30"/>
    <mergeCell ref="AB28:AB30"/>
    <mergeCell ref="A31:A33"/>
    <mergeCell ref="D31:D33"/>
    <mergeCell ref="E31:E33"/>
    <mergeCell ref="Z31:Z33"/>
    <mergeCell ref="AA31:AA33"/>
    <mergeCell ref="AB25:AB27"/>
    <mergeCell ref="A22:A24"/>
    <mergeCell ref="D22:D24"/>
    <mergeCell ref="E22:E24"/>
    <mergeCell ref="Z22:Z24"/>
    <mergeCell ref="AA22:AA24"/>
    <mergeCell ref="AB22:AB24"/>
    <mergeCell ref="A25:A27"/>
    <mergeCell ref="D25:D27"/>
    <mergeCell ref="E25:E27"/>
    <mergeCell ref="Z25:Z27"/>
    <mergeCell ref="AA25:AA27"/>
    <mergeCell ref="AB19:AB21"/>
    <mergeCell ref="A16:A18"/>
    <mergeCell ref="D16:D18"/>
    <mergeCell ref="E16:E18"/>
    <mergeCell ref="Z16:Z18"/>
    <mergeCell ref="AA16:AA18"/>
    <mergeCell ref="AB16:AB18"/>
    <mergeCell ref="A19:A21"/>
    <mergeCell ref="D19:D21"/>
    <mergeCell ref="E19:E21"/>
    <mergeCell ref="Z19:Z21"/>
    <mergeCell ref="AA19:AA21"/>
    <mergeCell ref="AB13:AB15"/>
    <mergeCell ref="A10:A12"/>
    <mergeCell ref="D10:D12"/>
    <mergeCell ref="E10:E12"/>
    <mergeCell ref="Z10:Z12"/>
    <mergeCell ref="AA10:AA12"/>
    <mergeCell ref="AB10:AB12"/>
    <mergeCell ref="A13:A15"/>
    <mergeCell ref="D13:D15"/>
    <mergeCell ref="E13:E15"/>
    <mergeCell ref="Z13:Z15"/>
    <mergeCell ref="AA13:AA15"/>
    <mergeCell ref="AB7:AB9"/>
    <mergeCell ref="A4:A6"/>
    <mergeCell ref="D4:D6"/>
    <mergeCell ref="E4:E6"/>
    <mergeCell ref="Z4:Z6"/>
    <mergeCell ref="AA4:AA6"/>
    <mergeCell ref="AB4:AB6"/>
    <mergeCell ref="A7:A9"/>
    <mergeCell ref="D7:D9"/>
    <mergeCell ref="E7:E9"/>
    <mergeCell ref="Z7:Z9"/>
    <mergeCell ref="AA7:AA9"/>
    <mergeCell ref="Z1:Z3"/>
    <mergeCell ref="AB1:AB3"/>
    <mergeCell ref="B2:B3"/>
    <mergeCell ref="I2:I3"/>
    <mergeCell ref="J2:J3"/>
    <mergeCell ref="K2:K3"/>
    <mergeCell ref="N2:N3"/>
    <mergeCell ref="O2:P2"/>
    <mergeCell ref="Q2:Q3"/>
    <mergeCell ref="R2:R3"/>
    <mergeCell ref="H1:H3"/>
    <mergeCell ref="I1:T1"/>
    <mergeCell ref="U1:U3"/>
    <mergeCell ref="V1:V3"/>
    <mergeCell ref="W1:W3"/>
    <mergeCell ref="Y1:Y3"/>
    <mergeCell ref="S2:S3"/>
    <mergeCell ref="T2:T3"/>
    <mergeCell ref="A1:A3"/>
    <mergeCell ref="C1:C3"/>
    <mergeCell ref="D1:D3"/>
    <mergeCell ref="E1:E3"/>
    <mergeCell ref="F1:F3"/>
    <mergeCell ref="G1:G3"/>
    <mergeCell ref="L2:L3"/>
    <mergeCell ref="M2:M3"/>
  </mergeCells>
  <dataValidations count="4">
    <dataValidation type="list" operator="greaterThanOrEqual" allowBlank="1" showInputMessage="1" showErrorMessage="1" sqref="J4:K51">
      <formula1>$AD$1:$AD$2</formula1>
    </dataValidation>
    <dataValidation type="time" operator="greaterThanOrEqual" allowBlank="1" showInputMessage="1" showErrorMessage="1" sqref="E4:E51 V4:V51">
      <formula1>0</formula1>
    </dataValidation>
    <dataValidation type="whole" operator="greaterThanOrEqual" allowBlank="1" showInputMessage="1" showErrorMessage="1" sqref="L4:S51 I4:I51">
      <formula1>0</formula1>
    </dataValidation>
    <dataValidation type="time" operator="greaterThanOrEqual" allowBlank="1" showInputMessage="1" showErrorMessage="1" prompt="čas jednotlivce v cíli" sqref="G4:G51">
      <formula1>F4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="115" zoomScaleNormal="115" workbookViewId="0">
      <pane ySplit="3" topLeftCell="A4" activePane="bottomLeft" state="frozen"/>
      <selection pane="bottomLeft" activeCell="L21" sqref="L21"/>
    </sheetView>
  </sheetViews>
  <sheetFormatPr defaultColWidth="9.140625" defaultRowHeight="15" x14ac:dyDescent="0.25"/>
  <cols>
    <col min="1" max="1" width="5" style="2" customWidth="1"/>
    <col min="2" max="2" width="16.7109375" style="1" bestFit="1" customWidth="1"/>
    <col min="3" max="3" width="5" style="33" bestFit="1" customWidth="1"/>
    <col min="4" max="4" width="8.42578125" style="18" customWidth="1"/>
    <col min="5" max="5" width="5.28515625" style="1" hidden="1" customWidth="1"/>
    <col min="6" max="7" width="7.5703125" style="1" customWidth="1"/>
    <col min="8" max="8" width="7.140625" style="9" customWidth="1"/>
    <col min="9" max="9" width="2.28515625" style="1" customWidth="1"/>
    <col min="10" max="10" width="2.7109375" style="1" hidden="1" customWidth="1"/>
    <col min="11" max="11" width="1.85546875" style="1" bestFit="1" customWidth="1"/>
    <col min="12" max="12" width="2.7109375" style="1" bestFit="1" customWidth="1"/>
    <col min="13" max="13" width="2.140625" style="1" customWidth="1"/>
    <col min="14" max="14" width="2.140625" style="1" bestFit="1" customWidth="1"/>
    <col min="15" max="16" width="1.85546875" style="1" bestFit="1" customWidth="1"/>
    <col min="17" max="17" width="2.7109375" style="1" bestFit="1" customWidth="1"/>
    <col min="18" max="18" width="2.5703125" style="1" customWidth="1"/>
    <col min="19" max="19" width="3.5703125" style="1" bestFit="1" customWidth="1"/>
    <col min="20" max="20" width="5.42578125" style="1" hidden="1" customWidth="1"/>
    <col min="21" max="21" width="7.140625" style="14" customWidth="1"/>
    <col min="22" max="22" width="7.28515625" style="1" bestFit="1" customWidth="1"/>
    <col min="23" max="23" width="8.5703125" style="15" customWidth="1"/>
    <col min="24" max="24" width="8.42578125" style="1" hidden="1" customWidth="1"/>
    <col min="25" max="25" width="8.28515625" style="1" customWidth="1"/>
    <col min="26" max="26" width="10.28515625" style="1" customWidth="1"/>
    <col min="27" max="27" width="8.7109375" style="1" hidden="1" customWidth="1"/>
    <col min="28" max="28" width="8.28515625" style="1" customWidth="1"/>
    <col min="29" max="29" width="9.140625" style="1"/>
    <col min="30" max="30" width="11.85546875" style="1" bestFit="1" customWidth="1"/>
    <col min="31" max="16384" width="9.140625" style="1"/>
  </cols>
  <sheetData>
    <row r="1" spans="1:30" ht="15" customHeight="1" x14ac:dyDescent="0.25">
      <c r="A1" s="175" t="s">
        <v>0</v>
      </c>
      <c r="B1" s="48" t="s">
        <v>1</v>
      </c>
      <c r="C1" s="214" t="s">
        <v>34</v>
      </c>
      <c r="D1" s="178" t="s">
        <v>2</v>
      </c>
      <c r="E1" s="178" t="s">
        <v>12</v>
      </c>
      <c r="F1" s="175" t="s">
        <v>11</v>
      </c>
      <c r="G1" s="186" t="s">
        <v>3</v>
      </c>
      <c r="H1" s="175" t="s">
        <v>4</v>
      </c>
      <c r="I1" s="184" t="s">
        <v>5</v>
      </c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6" t="s">
        <v>23</v>
      </c>
      <c r="V1" s="211" t="s">
        <v>7</v>
      </c>
      <c r="W1" s="197" t="s">
        <v>8</v>
      </c>
      <c r="X1" s="49"/>
      <c r="Y1" s="175" t="s">
        <v>24</v>
      </c>
      <c r="Z1" s="178" t="s">
        <v>10</v>
      </c>
      <c r="AA1" s="49"/>
      <c r="AB1" s="175" t="s">
        <v>9</v>
      </c>
      <c r="AD1" s="7">
        <v>0</v>
      </c>
    </row>
    <row r="2" spans="1:30" ht="13.5" customHeight="1" x14ac:dyDescent="0.25">
      <c r="A2" s="176"/>
      <c r="B2" s="206" t="s">
        <v>32</v>
      </c>
      <c r="C2" s="203"/>
      <c r="D2" s="179"/>
      <c r="E2" s="179"/>
      <c r="F2" s="176"/>
      <c r="G2" s="187"/>
      <c r="H2" s="176"/>
      <c r="I2" s="196" t="s">
        <v>18</v>
      </c>
      <c r="J2" s="191" t="s">
        <v>13</v>
      </c>
      <c r="K2" s="191" t="s">
        <v>14</v>
      </c>
      <c r="L2" s="193" t="s">
        <v>39</v>
      </c>
      <c r="M2" s="193" t="s">
        <v>33</v>
      </c>
      <c r="N2" s="191" t="s">
        <v>15</v>
      </c>
      <c r="O2" s="195" t="s">
        <v>19</v>
      </c>
      <c r="P2" s="196"/>
      <c r="Q2" s="193" t="s">
        <v>20</v>
      </c>
      <c r="R2" s="193" t="s">
        <v>21</v>
      </c>
      <c r="S2" s="191" t="s">
        <v>22</v>
      </c>
      <c r="T2" s="206" t="s">
        <v>6</v>
      </c>
      <c r="U2" s="187"/>
      <c r="V2" s="212"/>
      <c r="W2" s="198"/>
      <c r="X2" s="46"/>
      <c r="Y2" s="176"/>
      <c r="Z2" s="179"/>
      <c r="AA2" s="46"/>
      <c r="AB2" s="176"/>
      <c r="AD2" s="7">
        <v>20</v>
      </c>
    </row>
    <row r="3" spans="1:30" ht="11.25" customHeight="1" thickBot="1" x14ac:dyDescent="0.3">
      <c r="A3" s="177"/>
      <c r="B3" s="207"/>
      <c r="C3" s="204"/>
      <c r="D3" s="180"/>
      <c r="E3" s="180"/>
      <c r="F3" s="177"/>
      <c r="G3" s="188"/>
      <c r="H3" s="177"/>
      <c r="I3" s="218"/>
      <c r="J3" s="192"/>
      <c r="K3" s="192"/>
      <c r="L3" s="194"/>
      <c r="M3" s="194"/>
      <c r="N3" s="192"/>
      <c r="O3" s="60" t="s">
        <v>16</v>
      </c>
      <c r="P3" s="60" t="s">
        <v>17</v>
      </c>
      <c r="Q3" s="194"/>
      <c r="R3" s="194"/>
      <c r="S3" s="192"/>
      <c r="T3" s="207"/>
      <c r="U3" s="188"/>
      <c r="V3" s="213"/>
      <c r="W3" s="199"/>
      <c r="X3" s="61"/>
      <c r="Y3" s="177"/>
      <c r="Z3" s="180"/>
      <c r="AA3" s="61"/>
      <c r="AB3" s="177"/>
    </row>
    <row r="4" spans="1:30" ht="15" customHeight="1" x14ac:dyDescent="0.25">
      <c r="A4" s="215">
        <f>'[1]Do 14 let - 4'!A2</f>
        <v>15</v>
      </c>
      <c r="B4" s="136" t="str">
        <f>'[1]Do 14 let - 4'!B2</f>
        <v>Kristýna Maťaťová</v>
      </c>
      <c r="C4" s="105">
        <f>'[1]Do 14 let - 4'!C2</f>
        <v>2004</v>
      </c>
      <c r="D4" s="219" t="str">
        <f>'[1]Do 14 let - 4'!D2</f>
        <v>TOM Tuláci F-M</v>
      </c>
      <c r="E4" s="154">
        <v>4.8611111111111098E-2</v>
      </c>
      <c r="F4" s="141">
        <v>6.2499999999999995E-3</v>
      </c>
      <c r="G4" s="142">
        <v>3.3935185185185186E-2</v>
      </c>
      <c r="H4" s="143">
        <f t="shared" ref="H4:H12" si="0">G4-F4</f>
        <v>2.7685185185185188E-2</v>
      </c>
      <c r="I4" s="144">
        <v>0</v>
      </c>
      <c r="J4" s="115">
        <v>0</v>
      </c>
      <c r="K4" s="114">
        <v>0</v>
      </c>
      <c r="L4" s="114">
        <v>0</v>
      </c>
      <c r="M4" s="114">
        <v>0</v>
      </c>
      <c r="N4" s="115">
        <v>0</v>
      </c>
      <c r="O4" s="114">
        <v>1</v>
      </c>
      <c r="P4" s="115">
        <v>0</v>
      </c>
      <c r="Q4" s="114">
        <v>1</v>
      </c>
      <c r="R4" s="115">
        <v>1</v>
      </c>
      <c r="S4" s="114">
        <v>0</v>
      </c>
      <c r="T4" s="145">
        <f t="shared" ref="T4:T15" si="1">SUM(I4:S4)</f>
        <v>3</v>
      </c>
      <c r="U4" s="117">
        <f t="shared" ref="U4:U12" si="2">TIME(0,T4,0)</f>
        <v>2.0833333333333333E-3</v>
      </c>
      <c r="V4" s="118">
        <v>0</v>
      </c>
      <c r="W4" s="119">
        <f t="shared" ref="W4:W15" si="3">H4+U4-V4</f>
        <v>2.9768518518518521E-2</v>
      </c>
      <c r="X4" s="111">
        <f t="shared" ref="X4:X15" si="4">IF(OR(K4=AD$2,J4=AD$2),"",W4)</f>
        <v>2.9768518518518521E-2</v>
      </c>
      <c r="Y4" s="130">
        <f t="shared" ref="Y4:Y15" si="5">IF(OR(J4=AD$2,K4=AD$2),"DISC",RANK(X4,X$4:X$31720,1))</f>
        <v>4</v>
      </c>
      <c r="Z4" s="165">
        <f>SUM(W4:W6)</f>
        <v>9.0567129629629622E-2</v>
      </c>
      <c r="AA4" s="165">
        <f>IF(OR(K4=AD$2,J4=AD$2,J5=AD$2,J6=AD$2,K5=AD$2,K6=AD$2),"",Z4)</f>
        <v>9.0567129629629622E-2</v>
      </c>
      <c r="AB4" s="151">
        <f>IF(OR(Y4="DISC",Y5="DISC",Y6="DISC"),"DISC",RANK(AA4,AA$4:AA$31720,1))</f>
        <v>2</v>
      </c>
    </row>
    <row r="5" spans="1:30" ht="15" customHeight="1" x14ac:dyDescent="0.25">
      <c r="A5" s="215"/>
      <c r="B5" s="137" t="str">
        <f>'[1]Do 14 let - 4'!B3</f>
        <v>Kryštof Komjathy</v>
      </c>
      <c r="C5" s="107">
        <f>'[1]Do 14 let - 4'!C3</f>
        <v>2004</v>
      </c>
      <c r="D5" s="219"/>
      <c r="E5" s="154"/>
      <c r="F5" s="146">
        <v>3.3935185185185186E-2</v>
      </c>
      <c r="G5" s="138">
        <v>6.0798611111111116E-2</v>
      </c>
      <c r="H5" s="139">
        <f t="shared" si="0"/>
        <v>2.6863425925925929E-2</v>
      </c>
      <c r="I5" s="140">
        <v>0</v>
      </c>
      <c r="J5" s="124">
        <v>0</v>
      </c>
      <c r="K5" s="125">
        <v>0</v>
      </c>
      <c r="L5" s="125">
        <v>0</v>
      </c>
      <c r="M5" s="125">
        <v>0</v>
      </c>
      <c r="N5" s="124">
        <v>0</v>
      </c>
      <c r="O5" s="125">
        <v>3</v>
      </c>
      <c r="P5" s="124">
        <v>0</v>
      </c>
      <c r="Q5" s="125">
        <v>5</v>
      </c>
      <c r="R5" s="124">
        <v>2</v>
      </c>
      <c r="S5" s="125">
        <v>0</v>
      </c>
      <c r="T5" s="147">
        <f t="shared" si="1"/>
        <v>10</v>
      </c>
      <c r="U5" s="127">
        <f t="shared" si="2"/>
        <v>6.9444444444444441E-3</v>
      </c>
      <c r="V5" s="121">
        <v>0</v>
      </c>
      <c r="W5" s="128">
        <f t="shared" si="3"/>
        <v>3.3807870370370377E-2</v>
      </c>
      <c r="X5" s="122">
        <f t="shared" si="4"/>
        <v>3.3807870370370377E-2</v>
      </c>
      <c r="Y5" s="132">
        <f t="shared" si="5"/>
        <v>9</v>
      </c>
      <c r="Z5" s="170"/>
      <c r="AA5" s="165"/>
      <c r="AB5" s="152"/>
    </row>
    <row r="6" spans="1:30" ht="15" customHeight="1" thickBot="1" x14ac:dyDescent="0.3">
      <c r="A6" s="215"/>
      <c r="B6" s="10" t="str">
        <f>'[1]Do 14 let - 4'!B4</f>
        <v>Jakub Vantuch</v>
      </c>
      <c r="C6" s="63">
        <f>'[1]Do 14 let - 4'!C4</f>
        <v>2003</v>
      </c>
      <c r="D6" s="219"/>
      <c r="E6" s="154"/>
      <c r="F6" s="99">
        <v>6.0798611111111116E-2</v>
      </c>
      <c r="G6" s="4">
        <v>8.3622685185185189E-2</v>
      </c>
      <c r="H6" s="97">
        <f t="shared" si="0"/>
        <v>2.2824074074074073E-2</v>
      </c>
      <c r="I6" s="39">
        <v>2</v>
      </c>
      <c r="J6" s="3">
        <v>0</v>
      </c>
      <c r="K6" s="6">
        <v>0</v>
      </c>
      <c r="L6" s="6">
        <v>0</v>
      </c>
      <c r="M6" s="6">
        <v>0</v>
      </c>
      <c r="N6" s="3">
        <v>0</v>
      </c>
      <c r="O6" s="6">
        <v>3</v>
      </c>
      <c r="P6" s="3">
        <v>0</v>
      </c>
      <c r="Q6" s="6">
        <v>0</v>
      </c>
      <c r="R6" s="3">
        <v>1</v>
      </c>
      <c r="S6" s="6">
        <v>0</v>
      </c>
      <c r="T6" s="47">
        <f t="shared" si="1"/>
        <v>6</v>
      </c>
      <c r="U6" s="13">
        <f t="shared" si="2"/>
        <v>4.1666666666666666E-3</v>
      </c>
      <c r="V6" s="66">
        <v>0</v>
      </c>
      <c r="W6" s="25">
        <f t="shared" si="3"/>
        <v>2.6990740740740739E-2</v>
      </c>
      <c r="X6" s="8">
        <f t="shared" si="4"/>
        <v>2.6990740740740739E-2</v>
      </c>
      <c r="Y6" s="75">
        <f t="shared" si="5"/>
        <v>2</v>
      </c>
      <c r="Z6" s="170"/>
      <c r="AA6" s="165"/>
      <c r="AB6" s="152"/>
    </row>
    <row r="7" spans="1:30" ht="15" customHeight="1" x14ac:dyDescent="0.25">
      <c r="A7" s="216">
        <f>'[1]Do 14 let - 4'!A5</f>
        <v>16</v>
      </c>
      <c r="B7" s="136" t="str">
        <f>'[1]Do 14 let - 4'!B5</f>
        <v>Brabec Tobiáš</v>
      </c>
      <c r="C7" s="105">
        <f>'[1]Do 14 let - 4'!C5</f>
        <v>2004</v>
      </c>
      <c r="D7" s="221" t="str">
        <f>'[1]Do 14 let - 4'!D5</f>
        <v>TOM Svišti Bohumín</v>
      </c>
      <c r="E7" s="153">
        <v>4.3055555555555597E-2</v>
      </c>
      <c r="F7" s="141">
        <v>7.2916666666666659E-3</v>
      </c>
      <c r="G7" s="142">
        <v>3.4675925925925923E-2</v>
      </c>
      <c r="H7" s="143">
        <f t="shared" si="0"/>
        <v>2.7384259259259257E-2</v>
      </c>
      <c r="I7" s="144">
        <v>0</v>
      </c>
      <c r="J7" s="115">
        <v>0</v>
      </c>
      <c r="K7" s="114">
        <v>0</v>
      </c>
      <c r="L7" s="114">
        <v>0</v>
      </c>
      <c r="M7" s="114">
        <v>0</v>
      </c>
      <c r="N7" s="115">
        <v>0</v>
      </c>
      <c r="O7" s="114">
        <v>3</v>
      </c>
      <c r="P7" s="115">
        <v>0</v>
      </c>
      <c r="Q7" s="114">
        <v>1</v>
      </c>
      <c r="R7" s="115">
        <v>1</v>
      </c>
      <c r="S7" s="114">
        <v>1</v>
      </c>
      <c r="T7" s="145">
        <f t="shared" si="1"/>
        <v>6</v>
      </c>
      <c r="U7" s="117">
        <f t="shared" si="2"/>
        <v>4.1666666666666666E-3</v>
      </c>
      <c r="V7" s="118">
        <v>0</v>
      </c>
      <c r="W7" s="119">
        <f t="shared" si="3"/>
        <v>3.1550925925925927E-2</v>
      </c>
      <c r="X7" s="111">
        <f t="shared" si="4"/>
        <v>3.1550925925925927E-2</v>
      </c>
      <c r="Y7" s="130">
        <f t="shared" si="5"/>
        <v>5</v>
      </c>
      <c r="Z7" s="164">
        <f>SUM(W7:W9)</f>
        <v>9.8599537037037041E-2</v>
      </c>
      <c r="AA7" s="164">
        <f>IF(OR(K7=AD$2,J7=AD$2,J8=AD$2,J9=AD$2,K8=AD$2,K9=AD$2),"",Z7)</f>
        <v>9.8599537037037041E-2</v>
      </c>
      <c r="AB7" s="162">
        <f>IF(OR(Y7="DISC",Y8="DISC",Y9="DISC"),"DISC",RANK(AA7,AA$4:AA$31720,1))</f>
        <v>3</v>
      </c>
    </row>
    <row r="8" spans="1:30" ht="15" customHeight="1" x14ac:dyDescent="0.25">
      <c r="A8" s="215"/>
      <c r="B8" s="137" t="str">
        <f>'[1]Do 14 let - 4'!B6</f>
        <v>Freithová Anna</v>
      </c>
      <c r="C8" s="107">
        <f>'[1]Do 14 let - 4'!C6</f>
        <v>2003</v>
      </c>
      <c r="D8" s="219"/>
      <c r="E8" s="154"/>
      <c r="F8" s="146">
        <v>3.4675925925925923E-2</v>
      </c>
      <c r="G8" s="138">
        <v>6.177083333333333E-2</v>
      </c>
      <c r="H8" s="139">
        <f t="shared" si="0"/>
        <v>2.7094907407407408E-2</v>
      </c>
      <c r="I8" s="140">
        <v>2</v>
      </c>
      <c r="J8" s="124">
        <v>0</v>
      </c>
      <c r="K8" s="125">
        <v>0</v>
      </c>
      <c r="L8" s="125">
        <v>0</v>
      </c>
      <c r="M8" s="125">
        <v>0</v>
      </c>
      <c r="N8" s="124">
        <v>0</v>
      </c>
      <c r="O8" s="125">
        <v>2</v>
      </c>
      <c r="P8" s="124">
        <v>2</v>
      </c>
      <c r="Q8" s="125">
        <v>0</v>
      </c>
      <c r="R8" s="124">
        <v>3</v>
      </c>
      <c r="S8" s="125">
        <v>0</v>
      </c>
      <c r="T8" s="147">
        <f t="shared" si="1"/>
        <v>9</v>
      </c>
      <c r="U8" s="127">
        <f t="shared" si="2"/>
        <v>6.2499999999999995E-3</v>
      </c>
      <c r="V8" s="121">
        <v>0</v>
      </c>
      <c r="W8" s="128">
        <f t="shared" si="3"/>
        <v>3.3344907407407406E-2</v>
      </c>
      <c r="X8" s="122">
        <f t="shared" si="4"/>
        <v>3.3344907407407406E-2</v>
      </c>
      <c r="Y8" s="132">
        <f t="shared" si="5"/>
        <v>7</v>
      </c>
      <c r="Z8" s="170"/>
      <c r="AA8" s="165"/>
      <c r="AB8" s="152"/>
    </row>
    <row r="9" spans="1:30" ht="15" customHeight="1" thickBot="1" x14ac:dyDescent="0.3">
      <c r="A9" s="217"/>
      <c r="B9" s="50" t="str">
        <f>'[1]Do 14 let - 4'!B7</f>
        <v>Skala Daniel</v>
      </c>
      <c r="C9" s="65">
        <f>'[1]Do 14 let - 4'!C7</f>
        <v>2004</v>
      </c>
      <c r="D9" s="222"/>
      <c r="E9" s="155"/>
      <c r="F9" s="100">
        <v>6.177083333333333E-2</v>
      </c>
      <c r="G9" s="53">
        <v>8.8530092592592591E-2</v>
      </c>
      <c r="H9" s="98">
        <f t="shared" si="0"/>
        <v>2.675925925925926E-2</v>
      </c>
      <c r="I9" s="91">
        <v>2</v>
      </c>
      <c r="J9" s="56">
        <v>0</v>
      </c>
      <c r="K9" s="55">
        <v>0</v>
      </c>
      <c r="L9" s="55">
        <v>0</v>
      </c>
      <c r="M9" s="55">
        <v>0</v>
      </c>
      <c r="N9" s="56">
        <v>0</v>
      </c>
      <c r="O9" s="55">
        <v>2</v>
      </c>
      <c r="P9" s="56">
        <v>0</v>
      </c>
      <c r="Q9" s="55">
        <v>1</v>
      </c>
      <c r="R9" s="56">
        <v>3</v>
      </c>
      <c r="S9" s="55">
        <v>2</v>
      </c>
      <c r="T9" s="57">
        <f t="shared" si="1"/>
        <v>10</v>
      </c>
      <c r="U9" s="58">
        <f t="shared" si="2"/>
        <v>6.9444444444444441E-3</v>
      </c>
      <c r="V9" s="67">
        <v>0</v>
      </c>
      <c r="W9" s="73">
        <f t="shared" si="3"/>
        <v>3.3703703703703708E-2</v>
      </c>
      <c r="X9" s="54">
        <f t="shared" si="4"/>
        <v>3.3703703703703708E-2</v>
      </c>
      <c r="Y9" s="76">
        <f t="shared" si="5"/>
        <v>8</v>
      </c>
      <c r="Z9" s="171"/>
      <c r="AA9" s="166"/>
      <c r="AB9" s="163"/>
    </row>
    <row r="10" spans="1:30" ht="15" customHeight="1" x14ac:dyDescent="0.25">
      <c r="A10" s="215">
        <f>'[1]Do 14 let - 4'!A8</f>
        <v>17</v>
      </c>
      <c r="B10" s="136" t="str">
        <f>'[1]Do 14 let - 4'!B8</f>
        <v>Kamil Trochta</v>
      </c>
      <c r="C10" s="105">
        <f>'[1]Do 14 let - 4'!C8</f>
        <v>2003</v>
      </c>
      <c r="D10" s="219" t="str">
        <f>'[1]Do 14 let - 4'!D8</f>
        <v>Žlutý kvítek Palkovice</v>
      </c>
      <c r="E10" s="154">
        <v>0</v>
      </c>
      <c r="F10" s="141">
        <v>7.2916666666666659E-3</v>
      </c>
      <c r="G10" s="142">
        <v>3.8738425925925926E-2</v>
      </c>
      <c r="H10" s="143">
        <f t="shared" si="0"/>
        <v>3.1446759259259258E-2</v>
      </c>
      <c r="I10" s="148">
        <v>50</v>
      </c>
      <c r="J10" s="115">
        <v>0</v>
      </c>
      <c r="K10" s="114">
        <v>0</v>
      </c>
      <c r="L10" s="114">
        <v>1</v>
      </c>
      <c r="M10" s="114">
        <v>0</v>
      </c>
      <c r="N10" s="115">
        <v>2</v>
      </c>
      <c r="O10" s="114">
        <v>2</v>
      </c>
      <c r="P10" s="115">
        <v>2</v>
      </c>
      <c r="Q10" s="114">
        <v>3</v>
      </c>
      <c r="R10" s="115">
        <v>2</v>
      </c>
      <c r="S10" s="114">
        <v>7</v>
      </c>
      <c r="T10" s="145">
        <f t="shared" si="1"/>
        <v>69</v>
      </c>
      <c r="U10" s="117">
        <f t="shared" si="2"/>
        <v>4.7916666666666663E-2</v>
      </c>
      <c r="V10" s="118">
        <v>0</v>
      </c>
      <c r="W10" s="119">
        <f t="shared" si="3"/>
        <v>7.9363425925925921E-2</v>
      </c>
      <c r="X10" s="111">
        <f t="shared" si="4"/>
        <v>7.9363425925925921E-2</v>
      </c>
      <c r="Y10" s="130">
        <f t="shared" si="5"/>
        <v>12</v>
      </c>
      <c r="Z10" s="165">
        <f>SUM(W10:W12)</f>
        <v>0.18818287037037035</v>
      </c>
      <c r="AA10" s="165">
        <f>IF(OR(K10=AD$2,J10=AD$2,J11=AD$2,J12=AD$2,K11=AD$2,K12=AD$2),"",Z10)</f>
        <v>0.18818287037037035</v>
      </c>
      <c r="AB10" s="151">
        <f>IF(OR(Y10="DISC",Y11="DISC",Y12="DISC"),"DISC",RANK(AA10,AA$4:AA$31720,1))</f>
        <v>4</v>
      </c>
    </row>
    <row r="11" spans="1:30" ht="15" customHeight="1" x14ac:dyDescent="0.25">
      <c r="A11" s="215"/>
      <c r="B11" s="137" t="str">
        <f>'[1]Do 14 let - 4'!B9</f>
        <v>Vendula Veselková</v>
      </c>
      <c r="C11" s="107">
        <f>'[1]Do 14 let - 4'!C9</f>
        <v>2003</v>
      </c>
      <c r="D11" s="219"/>
      <c r="E11" s="154"/>
      <c r="F11" s="146">
        <v>3.8738425925925926E-2</v>
      </c>
      <c r="G11" s="138">
        <v>8.0277777777777781E-2</v>
      </c>
      <c r="H11" s="139">
        <f t="shared" si="0"/>
        <v>4.1539351851851855E-2</v>
      </c>
      <c r="I11" s="140">
        <v>2</v>
      </c>
      <c r="J11" s="124">
        <v>0</v>
      </c>
      <c r="K11" s="125">
        <v>0</v>
      </c>
      <c r="L11" s="125">
        <v>0</v>
      </c>
      <c r="M11" s="125">
        <v>0</v>
      </c>
      <c r="N11" s="124">
        <v>0</v>
      </c>
      <c r="O11" s="125">
        <v>3</v>
      </c>
      <c r="P11" s="124">
        <v>1</v>
      </c>
      <c r="Q11" s="125">
        <v>2</v>
      </c>
      <c r="R11" s="124">
        <v>1</v>
      </c>
      <c r="S11" s="125">
        <v>1</v>
      </c>
      <c r="T11" s="147">
        <f t="shared" si="1"/>
        <v>10</v>
      </c>
      <c r="U11" s="127">
        <f t="shared" si="2"/>
        <v>6.9444444444444441E-3</v>
      </c>
      <c r="V11" s="121">
        <v>0</v>
      </c>
      <c r="W11" s="128">
        <f t="shared" si="3"/>
        <v>4.8483796296296303E-2</v>
      </c>
      <c r="X11" s="122">
        <f t="shared" si="4"/>
        <v>4.8483796296296303E-2</v>
      </c>
      <c r="Y11" s="132">
        <f t="shared" si="5"/>
        <v>10</v>
      </c>
      <c r="Z11" s="170"/>
      <c r="AA11" s="165"/>
      <c r="AB11" s="152"/>
    </row>
    <row r="12" spans="1:30" ht="15" customHeight="1" thickBot="1" x14ac:dyDescent="0.3">
      <c r="A12" s="215"/>
      <c r="B12" s="10" t="str">
        <f>'[1]Do 14 let - 4'!B10</f>
        <v>Alexandra Radová</v>
      </c>
      <c r="C12" s="63">
        <f>'[1]Do 14 let - 4'!C10</f>
        <v>2003</v>
      </c>
      <c r="D12" s="219"/>
      <c r="E12" s="154"/>
      <c r="F12" s="99">
        <v>8.0277777777777781E-2</v>
      </c>
      <c r="G12" s="4">
        <v>0.13228009259259257</v>
      </c>
      <c r="H12" s="97">
        <f t="shared" si="0"/>
        <v>5.2002314814814793E-2</v>
      </c>
      <c r="I12" s="39">
        <v>2</v>
      </c>
      <c r="J12" s="3">
        <v>0</v>
      </c>
      <c r="K12" s="6">
        <v>0</v>
      </c>
      <c r="L12" s="6">
        <v>0</v>
      </c>
      <c r="M12" s="6">
        <v>0</v>
      </c>
      <c r="N12" s="3">
        <v>0</v>
      </c>
      <c r="O12" s="6">
        <v>1</v>
      </c>
      <c r="P12" s="3">
        <v>2</v>
      </c>
      <c r="Q12" s="6">
        <v>4</v>
      </c>
      <c r="R12" s="3">
        <v>2</v>
      </c>
      <c r="S12" s="6">
        <v>1</v>
      </c>
      <c r="T12" s="47">
        <f t="shared" si="1"/>
        <v>12</v>
      </c>
      <c r="U12" s="13">
        <f t="shared" si="2"/>
        <v>8.3333333333333332E-3</v>
      </c>
      <c r="V12" s="66">
        <v>0</v>
      </c>
      <c r="W12" s="25">
        <f t="shared" si="3"/>
        <v>6.0335648148148124E-2</v>
      </c>
      <c r="X12" s="8">
        <f t="shared" si="4"/>
        <v>6.0335648148148124E-2</v>
      </c>
      <c r="Y12" s="75">
        <f t="shared" si="5"/>
        <v>11</v>
      </c>
      <c r="Z12" s="170"/>
      <c r="AA12" s="165"/>
      <c r="AB12" s="152"/>
    </row>
    <row r="13" spans="1:30" ht="15" customHeight="1" x14ac:dyDescent="0.25">
      <c r="A13" s="216">
        <f>'[1]Do 14 let - 4'!A11</f>
        <v>20</v>
      </c>
      <c r="B13" s="136" t="str">
        <f>'[1]Do 14 let - 4'!B11</f>
        <v>Jakub Zapletal</v>
      </c>
      <c r="C13" s="105">
        <f>'[1]Do 14 let - 4'!C11</f>
        <v>2000</v>
      </c>
      <c r="D13" s="221" t="str">
        <f>'[1]Do 14 let - 4'!D11</f>
        <v>Orlová-Lipsko</v>
      </c>
      <c r="E13" s="153">
        <v>0</v>
      </c>
      <c r="F13" s="141">
        <v>7.2916666666666659E-3</v>
      </c>
      <c r="G13" s="142">
        <v>2.4363425925925927E-2</v>
      </c>
      <c r="H13" s="143">
        <f t="shared" ref="H13:H15" si="6">G13-F13</f>
        <v>1.7071759259259262E-2</v>
      </c>
      <c r="I13" s="144">
        <v>0</v>
      </c>
      <c r="J13" s="115">
        <v>0</v>
      </c>
      <c r="K13" s="114">
        <v>0</v>
      </c>
      <c r="L13" s="114">
        <v>0</v>
      </c>
      <c r="M13" s="114">
        <v>0</v>
      </c>
      <c r="N13" s="115">
        <v>0</v>
      </c>
      <c r="O13" s="114">
        <v>0</v>
      </c>
      <c r="P13" s="115">
        <v>1</v>
      </c>
      <c r="Q13" s="114">
        <v>0</v>
      </c>
      <c r="R13" s="115">
        <v>1</v>
      </c>
      <c r="S13" s="114">
        <v>1</v>
      </c>
      <c r="T13" s="145">
        <f t="shared" si="1"/>
        <v>3</v>
      </c>
      <c r="U13" s="117">
        <f t="shared" ref="U13:U15" si="7">TIME(0,T13,0)</f>
        <v>2.0833333333333333E-3</v>
      </c>
      <c r="V13" s="118">
        <v>0</v>
      </c>
      <c r="W13" s="119">
        <f t="shared" si="3"/>
        <v>1.9155092592592595E-2</v>
      </c>
      <c r="X13" s="111">
        <f t="shared" si="4"/>
        <v>1.9155092592592595E-2</v>
      </c>
      <c r="Y13" s="130">
        <f t="shared" si="5"/>
        <v>1</v>
      </c>
      <c r="Z13" s="164">
        <f>SUM(W13:W15)</f>
        <v>7.9976851851851855E-2</v>
      </c>
      <c r="AA13" s="164">
        <f>IF(OR(K13=AD$2,J13=AD$2,J14=AD$2,J15=AD$2,K14=AD$2,K15=AD$2),"",Z13)</f>
        <v>7.9976851851851855E-2</v>
      </c>
      <c r="AB13" s="162">
        <f>IF(OR(Y13="DISC",Y14="DISC",Y15="DISC"),"DISC",RANK(AA13,AA$4:AA$31720,1))</f>
        <v>1</v>
      </c>
    </row>
    <row r="14" spans="1:30" ht="15" customHeight="1" x14ac:dyDescent="0.25">
      <c r="A14" s="215"/>
      <c r="B14" s="137" t="str">
        <f>'[1]Do 14 let - 4'!B12</f>
        <v>Alena Kazíková</v>
      </c>
      <c r="C14" s="107">
        <f>'[1]Do 14 let - 4'!C12</f>
        <v>2004</v>
      </c>
      <c r="D14" s="219"/>
      <c r="E14" s="154"/>
      <c r="F14" s="146">
        <v>2.4363425925925927E-2</v>
      </c>
      <c r="G14" s="138">
        <v>5.1875000000000004E-2</v>
      </c>
      <c r="H14" s="139">
        <f t="shared" si="6"/>
        <v>2.7511574074074077E-2</v>
      </c>
      <c r="I14" s="140">
        <v>2</v>
      </c>
      <c r="J14" s="124">
        <v>0</v>
      </c>
      <c r="K14" s="125">
        <v>0</v>
      </c>
      <c r="L14" s="125">
        <v>0</v>
      </c>
      <c r="M14" s="125">
        <v>0</v>
      </c>
      <c r="N14" s="124">
        <v>0</v>
      </c>
      <c r="O14" s="125">
        <v>3</v>
      </c>
      <c r="P14" s="124">
        <v>0</v>
      </c>
      <c r="Q14" s="125">
        <v>0</v>
      </c>
      <c r="R14" s="124">
        <v>1</v>
      </c>
      <c r="S14" s="125">
        <v>0</v>
      </c>
      <c r="T14" s="147">
        <f t="shared" si="1"/>
        <v>6</v>
      </c>
      <c r="U14" s="127">
        <f t="shared" si="7"/>
        <v>4.1666666666666666E-3</v>
      </c>
      <c r="V14" s="121">
        <v>0</v>
      </c>
      <c r="W14" s="128">
        <f t="shared" si="3"/>
        <v>3.1678240740740743E-2</v>
      </c>
      <c r="X14" s="122">
        <f t="shared" si="4"/>
        <v>3.1678240740740743E-2</v>
      </c>
      <c r="Y14" s="132">
        <f t="shared" si="5"/>
        <v>6</v>
      </c>
      <c r="Z14" s="170"/>
      <c r="AA14" s="165"/>
      <c r="AB14" s="152"/>
    </row>
    <row r="15" spans="1:30" ht="15" customHeight="1" thickBot="1" x14ac:dyDescent="0.3">
      <c r="A15" s="217"/>
      <c r="B15" s="50" t="str">
        <f>'[1]Do 14 let - 4'!B13</f>
        <v>Kristýna Nowaková</v>
      </c>
      <c r="C15" s="65">
        <f>'[1]Do 14 let - 4'!C13</f>
        <v>2001</v>
      </c>
      <c r="D15" s="222"/>
      <c r="E15" s="155"/>
      <c r="F15" s="100">
        <v>5.1875000000000004E-2</v>
      </c>
      <c r="G15" s="53">
        <v>7.7546296296296294E-2</v>
      </c>
      <c r="H15" s="98">
        <f t="shared" si="6"/>
        <v>2.5671296296296289E-2</v>
      </c>
      <c r="I15" s="91">
        <v>0</v>
      </c>
      <c r="J15" s="56">
        <v>0</v>
      </c>
      <c r="K15" s="55">
        <v>0</v>
      </c>
      <c r="L15" s="55">
        <v>0</v>
      </c>
      <c r="M15" s="55">
        <v>0</v>
      </c>
      <c r="N15" s="56">
        <v>0</v>
      </c>
      <c r="O15" s="55">
        <v>3</v>
      </c>
      <c r="P15" s="56">
        <v>0</v>
      </c>
      <c r="Q15" s="55">
        <v>0</v>
      </c>
      <c r="R15" s="56">
        <v>2</v>
      </c>
      <c r="S15" s="55">
        <v>0</v>
      </c>
      <c r="T15" s="57">
        <f t="shared" si="1"/>
        <v>5</v>
      </c>
      <c r="U15" s="58">
        <f t="shared" si="7"/>
        <v>3.472222222222222E-3</v>
      </c>
      <c r="V15" s="67">
        <v>0</v>
      </c>
      <c r="W15" s="73">
        <f t="shared" si="3"/>
        <v>2.9143518518518513E-2</v>
      </c>
      <c r="X15" s="54">
        <f t="shared" si="4"/>
        <v>2.9143518518518513E-2</v>
      </c>
      <c r="Y15" s="76">
        <f t="shared" si="5"/>
        <v>3</v>
      </c>
      <c r="Z15" s="171"/>
      <c r="AA15" s="166"/>
      <c r="AB15" s="163"/>
    </row>
    <row r="16" spans="1:30" ht="15" customHeight="1" x14ac:dyDescent="0.25">
      <c r="A16" s="17"/>
      <c r="B16" s="10"/>
      <c r="C16" s="10"/>
      <c r="D16" s="34"/>
      <c r="E16" s="16"/>
      <c r="F16" s="22"/>
      <c r="G16" s="4"/>
      <c r="H16" s="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3"/>
      <c r="U16" s="13"/>
      <c r="V16" s="24"/>
      <c r="W16" s="25"/>
      <c r="X16" s="8"/>
      <c r="Y16" s="26"/>
      <c r="Z16" s="28"/>
      <c r="AA16" s="28"/>
      <c r="AB16" s="29"/>
    </row>
    <row r="17" spans="1:28" ht="15" customHeight="1" x14ac:dyDescent="0.45">
      <c r="A17" s="17"/>
      <c r="B17" s="10"/>
      <c r="C17" s="10"/>
      <c r="D17" s="34"/>
      <c r="E17" s="16"/>
      <c r="F17" s="27"/>
      <c r="G17" s="4"/>
      <c r="H17" s="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5"/>
      <c r="U17" s="13"/>
      <c r="V17" s="4"/>
      <c r="W17" s="25"/>
      <c r="X17" s="8"/>
      <c r="Y17" s="26"/>
      <c r="Z17" s="30"/>
      <c r="AA17" s="28"/>
      <c r="AB17" s="31"/>
    </row>
    <row r="18" spans="1:28" ht="15" customHeight="1" x14ac:dyDescent="0.45">
      <c r="A18" s="17"/>
      <c r="B18" s="10"/>
      <c r="C18" s="10"/>
      <c r="D18" s="34"/>
      <c r="E18" s="16"/>
      <c r="F18" s="27"/>
      <c r="G18" s="4"/>
      <c r="H18" s="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5"/>
      <c r="U18" s="13"/>
      <c r="V18" s="4"/>
      <c r="W18" s="25"/>
      <c r="X18" s="8"/>
      <c r="Y18" s="26"/>
      <c r="Z18" s="30"/>
      <c r="AA18" s="28"/>
      <c r="AB18" s="31"/>
    </row>
    <row r="19" spans="1:28" ht="15" customHeight="1" x14ac:dyDescent="0.25">
      <c r="A19" s="17"/>
      <c r="B19" s="10"/>
      <c r="C19" s="10"/>
      <c r="D19" s="34"/>
      <c r="E19" s="16"/>
      <c r="F19" s="22"/>
      <c r="G19" s="4"/>
      <c r="H19" s="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3"/>
      <c r="U19" s="13"/>
      <c r="V19" s="24"/>
      <c r="W19" s="25"/>
      <c r="X19" s="8"/>
      <c r="Y19" s="26"/>
      <c r="Z19" s="28"/>
      <c r="AA19" s="28"/>
      <c r="AB19" s="29"/>
    </row>
    <row r="20" spans="1:28" ht="15" customHeight="1" x14ac:dyDescent="0.45">
      <c r="A20" s="17"/>
      <c r="B20" s="10"/>
      <c r="C20" s="10"/>
      <c r="D20" s="34"/>
      <c r="E20" s="16"/>
      <c r="F20" s="27"/>
      <c r="G20" s="4"/>
      <c r="H20" s="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5"/>
      <c r="U20" s="13"/>
      <c r="V20" s="4"/>
      <c r="W20" s="25"/>
      <c r="X20" s="8"/>
      <c r="Y20" s="26"/>
      <c r="Z20" s="30"/>
      <c r="AA20" s="28"/>
      <c r="AB20" s="31"/>
    </row>
    <row r="21" spans="1:28" ht="15" customHeight="1" x14ac:dyDescent="0.45">
      <c r="A21" s="17"/>
      <c r="B21" s="10"/>
      <c r="C21" s="10"/>
      <c r="D21" s="34"/>
      <c r="E21" s="16"/>
      <c r="F21" s="27"/>
      <c r="G21" s="4"/>
      <c r="H21" s="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5"/>
      <c r="U21" s="13"/>
      <c r="V21" s="4"/>
      <c r="W21" s="25"/>
      <c r="X21" s="8"/>
      <c r="Y21" s="26"/>
      <c r="Z21" s="30"/>
      <c r="AA21" s="28"/>
      <c r="AB21" s="31"/>
    </row>
    <row r="22" spans="1:28" ht="15" customHeight="1" x14ac:dyDescent="0.25">
      <c r="A22" s="17"/>
      <c r="B22" s="10"/>
      <c r="C22" s="10"/>
      <c r="D22" s="34"/>
      <c r="E22" s="16"/>
      <c r="F22" s="22"/>
      <c r="G22" s="4"/>
      <c r="H22" s="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3"/>
      <c r="U22" s="13"/>
      <c r="V22" s="24"/>
      <c r="W22" s="25"/>
      <c r="X22" s="8"/>
      <c r="Y22" s="26"/>
      <c r="Z22" s="28"/>
      <c r="AA22" s="28"/>
      <c r="AB22" s="29"/>
    </row>
    <row r="23" spans="1:28" ht="15" customHeight="1" x14ac:dyDescent="0.45">
      <c r="A23" s="17"/>
      <c r="B23" s="10"/>
      <c r="C23" s="10"/>
      <c r="D23" s="34"/>
      <c r="E23" s="16"/>
      <c r="F23" s="27"/>
      <c r="G23" s="4"/>
      <c r="H23" s="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5"/>
      <c r="U23" s="13"/>
      <c r="V23" s="4"/>
      <c r="W23" s="25"/>
      <c r="X23" s="8"/>
      <c r="Y23" s="26"/>
      <c r="Z23" s="30"/>
      <c r="AA23" s="28"/>
      <c r="AB23" s="31"/>
    </row>
    <row r="24" spans="1:28" ht="15" customHeight="1" x14ac:dyDescent="0.45">
      <c r="A24" s="17"/>
      <c r="B24" s="10"/>
      <c r="C24" s="10"/>
      <c r="D24" s="34"/>
      <c r="E24" s="16"/>
      <c r="F24" s="27"/>
      <c r="G24" s="4"/>
      <c r="H24" s="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5"/>
      <c r="U24" s="13"/>
      <c r="V24" s="4"/>
      <c r="W24" s="25"/>
      <c r="X24" s="8"/>
      <c r="Y24" s="26"/>
      <c r="Z24" s="30"/>
      <c r="AA24" s="28"/>
      <c r="AB24" s="31"/>
    </row>
    <row r="25" spans="1:28" ht="15" customHeight="1" x14ac:dyDescent="0.25">
      <c r="A25" s="17"/>
      <c r="B25" s="10"/>
      <c r="C25" s="10"/>
      <c r="D25" s="34"/>
      <c r="E25" s="16"/>
      <c r="F25" s="22"/>
      <c r="G25" s="4"/>
      <c r="H25" s="8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3"/>
      <c r="U25" s="13"/>
      <c r="V25" s="24"/>
      <c r="W25" s="25"/>
      <c r="X25" s="8"/>
      <c r="Y25" s="26"/>
      <c r="Z25" s="28"/>
      <c r="AA25" s="28"/>
      <c r="AB25" s="29"/>
    </row>
    <row r="26" spans="1:28" ht="15" customHeight="1" x14ac:dyDescent="0.45">
      <c r="A26" s="17"/>
      <c r="B26" s="10"/>
      <c r="C26" s="10"/>
      <c r="D26" s="34"/>
      <c r="E26" s="16"/>
      <c r="F26" s="27"/>
      <c r="G26" s="4"/>
      <c r="H26" s="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5"/>
      <c r="U26" s="13"/>
      <c r="V26" s="4"/>
      <c r="W26" s="25"/>
      <c r="X26" s="8"/>
      <c r="Y26" s="26"/>
      <c r="Z26" s="30"/>
      <c r="AA26" s="28"/>
      <c r="AB26" s="31"/>
    </row>
    <row r="27" spans="1:28" ht="15" customHeight="1" x14ac:dyDescent="0.45">
      <c r="A27" s="17"/>
      <c r="B27" s="10"/>
      <c r="C27" s="10"/>
      <c r="D27" s="34"/>
      <c r="E27" s="16"/>
      <c r="F27" s="27"/>
      <c r="G27" s="4"/>
      <c r="H27" s="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5"/>
      <c r="U27" s="13"/>
      <c r="V27" s="4"/>
      <c r="W27" s="25"/>
      <c r="X27" s="8"/>
      <c r="Y27" s="26"/>
      <c r="Z27" s="30"/>
      <c r="AA27" s="28"/>
      <c r="AB27" s="31"/>
    </row>
    <row r="28" spans="1:28" ht="15" customHeight="1" x14ac:dyDescent="0.25">
      <c r="A28" s="17"/>
      <c r="B28" s="10"/>
      <c r="C28" s="10"/>
      <c r="D28" s="34"/>
      <c r="E28" s="16"/>
      <c r="F28" s="22"/>
      <c r="G28" s="4"/>
      <c r="H28" s="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3"/>
      <c r="U28" s="13"/>
      <c r="V28" s="24"/>
      <c r="W28" s="25"/>
      <c r="X28" s="8"/>
      <c r="Y28" s="26"/>
      <c r="Z28" s="28"/>
      <c r="AA28" s="28"/>
      <c r="AB28" s="29"/>
    </row>
    <row r="29" spans="1:28" ht="15" customHeight="1" x14ac:dyDescent="0.45">
      <c r="A29" s="17"/>
      <c r="B29" s="10"/>
      <c r="C29" s="10"/>
      <c r="D29" s="34"/>
      <c r="E29" s="16"/>
      <c r="F29" s="27"/>
      <c r="G29" s="4"/>
      <c r="H29" s="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5"/>
      <c r="U29" s="13"/>
      <c r="V29" s="4"/>
      <c r="W29" s="25"/>
      <c r="X29" s="8"/>
      <c r="Y29" s="26"/>
      <c r="Z29" s="30"/>
      <c r="AA29" s="28"/>
      <c r="AB29" s="31"/>
    </row>
    <row r="30" spans="1:28" ht="15" customHeight="1" x14ac:dyDescent="0.45">
      <c r="A30" s="17"/>
      <c r="B30" s="10"/>
      <c r="C30" s="10"/>
      <c r="D30" s="34"/>
      <c r="E30" s="16"/>
      <c r="F30" s="27"/>
      <c r="G30" s="4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5"/>
      <c r="U30" s="13"/>
      <c r="V30" s="4"/>
      <c r="W30" s="25"/>
      <c r="X30" s="8"/>
      <c r="Y30" s="26"/>
      <c r="Z30" s="30"/>
      <c r="AA30" s="28"/>
      <c r="AB30" s="31"/>
    </row>
    <row r="31" spans="1:28" ht="15" customHeight="1" x14ac:dyDescent="0.25">
      <c r="A31" s="17"/>
      <c r="B31" s="10"/>
      <c r="C31" s="10"/>
      <c r="D31" s="34"/>
      <c r="E31" s="16"/>
      <c r="F31" s="22"/>
      <c r="G31" s="4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3"/>
      <c r="U31" s="13"/>
      <c r="V31" s="24"/>
      <c r="W31" s="25"/>
      <c r="X31" s="8"/>
      <c r="Y31" s="26"/>
      <c r="Z31" s="28"/>
      <c r="AA31" s="28"/>
      <c r="AB31" s="29"/>
    </row>
    <row r="32" spans="1:28" ht="15" customHeight="1" x14ac:dyDescent="0.45">
      <c r="A32" s="17"/>
      <c r="B32" s="10"/>
      <c r="C32" s="10"/>
      <c r="D32" s="34"/>
      <c r="E32" s="16"/>
      <c r="F32" s="27"/>
      <c r="G32" s="4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5"/>
      <c r="U32" s="13"/>
      <c r="V32" s="4"/>
      <c r="W32" s="25"/>
      <c r="X32" s="8"/>
      <c r="Y32" s="26"/>
      <c r="Z32" s="30"/>
      <c r="AA32" s="28"/>
      <c r="AB32" s="31"/>
    </row>
    <row r="33" spans="1:28" ht="15" customHeight="1" x14ac:dyDescent="0.45">
      <c r="A33" s="17"/>
      <c r="B33" s="10"/>
      <c r="C33" s="10"/>
      <c r="D33" s="34"/>
      <c r="E33" s="16"/>
      <c r="F33" s="27"/>
      <c r="G33" s="4"/>
      <c r="H33" s="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5"/>
      <c r="U33" s="13"/>
      <c r="V33" s="4"/>
      <c r="W33" s="25"/>
      <c r="X33" s="8"/>
      <c r="Y33" s="26"/>
      <c r="Z33" s="30"/>
      <c r="AA33" s="28"/>
      <c r="AB33" s="31"/>
    </row>
    <row r="34" spans="1:28" ht="15" customHeight="1" x14ac:dyDescent="0.25">
      <c r="A34" s="17"/>
      <c r="B34" s="10"/>
      <c r="C34" s="10"/>
      <c r="D34" s="34"/>
      <c r="E34" s="16"/>
      <c r="F34" s="22"/>
      <c r="G34" s="4"/>
      <c r="H34" s="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23"/>
      <c r="U34" s="13"/>
      <c r="V34" s="24"/>
      <c r="W34" s="25"/>
      <c r="X34" s="8"/>
      <c r="Y34" s="26"/>
      <c r="Z34" s="28"/>
      <c r="AA34" s="28"/>
      <c r="AB34" s="29"/>
    </row>
    <row r="35" spans="1:28" ht="15" customHeight="1" x14ac:dyDescent="0.45">
      <c r="A35" s="17"/>
      <c r="B35" s="10"/>
      <c r="C35" s="10"/>
      <c r="D35" s="34"/>
      <c r="E35" s="16"/>
      <c r="F35" s="27"/>
      <c r="G35" s="4"/>
      <c r="H35" s="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5"/>
      <c r="U35" s="13"/>
      <c r="V35" s="4"/>
      <c r="W35" s="25"/>
      <c r="X35" s="8"/>
      <c r="Y35" s="26"/>
      <c r="Z35" s="30"/>
      <c r="AA35" s="28"/>
      <c r="AB35" s="31"/>
    </row>
    <row r="36" spans="1:28" ht="15" customHeight="1" x14ac:dyDescent="0.45">
      <c r="A36" s="17"/>
      <c r="B36" s="10"/>
      <c r="C36" s="10"/>
      <c r="D36" s="34"/>
      <c r="E36" s="16"/>
      <c r="F36" s="27"/>
      <c r="G36" s="4"/>
      <c r="H36" s="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5"/>
      <c r="U36" s="13"/>
      <c r="V36" s="4"/>
      <c r="W36" s="25"/>
      <c r="X36" s="8"/>
      <c r="Y36" s="26"/>
      <c r="Z36" s="30"/>
      <c r="AA36" s="28"/>
      <c r="AB36" s="31"/>
    </row>
    <row r="37" spans="1:28" ht="15" customHeight="1" x14ac:dyDescent="0.25">
      <c r="A37" s="17"/>
      <c r="B37" s="10"/>
      <c r="C37" s="32"/>
      <c r="D37" s="34"/>
      <c r="E37" s="16"/>
      <c r="F37" s="22"/>
      <c r="G37" s="4"/>
      <c r="H37" s="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3"/>
      <c r="U37" s="13"/>
      <c r="V37" s="24"/>
      <c r="W37" s="25"/>
      <c r="X37" s="8"/>
      <c r="Y37" s="26"/>
      <c r="Z37" s="28"/>
      <c r="AA37" s="28"/>
      <c r="AB37" s="29"/>
    </row>
    <row r="38" spans="1:28" ht="15" customHeight="1" x14ac:dyDescent="0.45">
      <c r="A38" s="17"/>
      <c r="B38" s="10"/>
      <c r="C38" s="32"/>
      <c r="D38" s="34"/>
      <c r="E38" s="16"/>
      <c r="F38" s="27"/>
      <c r="G38" s="4"/>
      <c r="H38" s="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5"/>
      <c r="U38" s="13"/>
      <c r="V38" s="4"/>
      <c r="W38" s="25"/>
      <c r="X38" s="8"/>
      <c r="Y38" s="26"/>
      <c r="Z38" s="30"/>
      <c r="AA38" s="28"/>
      <c r="AB38" s="31"/>
    </row>
    <row r="39" spans="1:28" ht="15" customHeight="1" x14ac:dyDescent="0.45">
      <c r="A39" s="17"/>
      <c r="B39" s="10"/>
      <c r="C39" s="32"/>
      <c r="D39" s="34"/>
      <c r="E39" s="16"/>
      <c r="F39" s="27"/>
      <c r="G39" s="4"/>
      <c r="H39" s="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5"/>
      <c r="U39" s="13"/>
      <c r="V39" s="4"/>
      <c r="W39" s="25"/>
      <c r="X39" s="8"/>
      <c r="Y39" s="26"/>
      <c r="Z39" s="30"/>
      <c r="AA39" s="28"/>
      <c r="AB39" s="31"/>
    </row>
    <row r="40" spans="1:28" ht="15" customHeight="1" x14ac:dyDescent="0.25">
      <c r="A40" s="17"/>
      <c r="B40" s="10"/>
      <c r="C40" s="32"/>
      <c r="D40" s="34"/>
      <c r="E40" s="16"/>
      <c r="F40" s="22"/>
      <c r="G40" s="4"/>
      <c r="H40" s="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3"/>
      <c r="U40" s="13"/>
      <c r="V40" s="24"/>
      <c r="W40" s="25"/>
      <c r="X40" s="8"/>
      <c r="Y40" s="26"/>
      <c r="Z40" s="28"/>
      <c r="AA40" s="28"/>
      <c r="AB40" s="29"/>
    </row>
    <row r="41" spans="1:28" ht="15" customHeight="1" x14ac:dyDescent="0.45">
      <c r="A41" s="17"/>
      <c r="B41" s="10"/>
      <c r="C41" s="32"/>
      <c r="D41" s="34"/>
      <c r="E41" s="16"/>
      <c r="F41" s="27"/>
      <c r="G41" s="4"/>
      <c r="H41" s="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5"/>
      <c r="U41" s="13"/>
      <c r="V41" s="4"/>
      <c r="W41" s="25"/>
      <c r="X41" s="8"/>
      <c r="Y41" s="26"/>
      <c r="Z41" s="30"/>
      <c r="AA41" s="28"/>
      <c r="AB41" s="31"/>
    </row>
    <row r="42" spans="1:28" ht="15" customHeight="1" x14ac:dyDescent="0.45">
      <c r="A42" s="17"/>
      <c r="B42" s="10"/>
      <c r="C42" s="32"/>
      <c r="D42" s="34"/>
      <c r="E42" s="16"/>
      <c r="F42" s="27"/>
      <c r="G42" s="4"/>
      <c r="H42" s="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5"/>
      <c r="U42" s="13"/>
      <c r="V42" s="4"/>
      <c r="W42" s="25"/>
      <c r="X42" s="8"/>
      <c r="Y42" s="26"/>
      <c r="Z42" s="30"/>
      <c r="AA42" s="28"/>
      <c r="AB42" s="31"/>
    </row>
    <row r="43" spans="1:28" ht="15" customHeight="1" x14ac:dyDescent="0.25">
      <c r="A43" s="17"/>
      <c r="B43" s="10"/>
      <c r="C43" s="32"/>
      <c r="D43" s="34"/>
      <c r="E43" s="16"/>
      <c r="F43" s="22"/>
      <c r="G43" s="4"/>
      <c r="H43" s="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23"/>
      <c r="U43" s="13"/>
      <c r="V43" s="24"/>
      <c r="W43" s="25"/>
      <c r="X43" s="8"/>
      <c r="Y43" s="26"/>
      <c r="Z43" s="28"/>
      <c r="AA43" s="28"/>
      <c r="AB43" s="29"/>
    </row>
    <row r="44" spans="1:28" ht="15" customHeight="1" x14ac:dyDescent="0.45">
      <c r="A44" s="17"/>
      <c r="B44" s="10"/>
      <c r="C44" s="32"/>
      <c r="D44" s="34"/>
      <c r="E44" s="16"/>
      <c r="F44" s="27"/>
      <c r="G44" s="4"/>
      <c r="H44" s="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5"/>
      <c r="U44" s="13"/>
      <c r="V44" s="4"/>
      <c r="W44" s="25"/>
      <c r="X44" s="8"/>
      <c r="Y44" s="26"/>
      <c r="Z44" s="30"/>
      <c r="AA44" s="28"/>
      <c r="AB44" s="31"/>
    </row>
    <row r="45" spans="1:28" ht="15" customHeight="1" x14ac:dyDescent="0.45">
      <c r="A45" s="17"/>
      <c r="B45" s="10"/>
      <c r="C45" s="32"/>
      <c r="D45" s="19"/>
      <c r="E45" s="16"/>
      <c r="F45" s="27"/>
      <c r="G45" s="4"/>
      <c r="H45" s="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0"/>
      <c r="U45" s="13"/>
      <c r="V45" s="4"/>
      <c r="W45" s="25"/>
      <c r="X45" s="8"/>
      <c r="Y45" s="26"/>
      <c r="Z45" s="30"/>
      <c r="AA45" s="28"/>
      <c r="AB45" s="31"/>
    </row>
    <row r="46" spans="1:28" ht="15" customHeight="1" x14ac:dyDescent="0.25">
      <c r="A46" s="17"/>
      <c r="B46" s="10"/>
      <c r="C46" s="32"/>
      <c r="D46" s="19"/>
      <c r="E46" s="16"/>
      <c r="F46" s="22"/>
      <c r="G46" s="4"/>
      <c r="H46" s="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3"/>
      <c r="U46" s="13"/>
      <c r="V46" s="24"/>
      <c r="W46" s="25"/>
      <c r="X46" s="8"/>
      <c r="Y46" s="26"/>
      <c r="Z46" s="28"/>
      <c r="AA46" s="28"/>
      <c r="AB46" s="29"/>
    </row>
    <row r="47" spans="1:28" ht="15" customHeight="1" x14ac:dyDescent="0.45">
      <c r="A47" s="17"/>
      <c r="B47" s="10"/>
      <c r="C47" s="32"/>
      <c r="D47" s="19"/>
      <c r="E47" s="16"/>
      <c r="F47" s="27"/>
      <c r="G47" s="4"/>
      <c r="H47" s="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0"/>
      <c r="U47" s="13"/>
      <c r="V47" s="4"/>
      <c r="W47" s="25"/>
      <c r="X47" s="8"/>
      <c r="Y47" s="26"/>
      <c r="Z47" s="30"/>
      <c r="AA47" s="28"/>
      <c r="AB47" s="31"/>
    </row>
    <row r="48" spans="1:28" ht="15" customHeight="1" x14ac:dyDescent="0.45">
      <c r="A48" s="17"/>
      <c r="B48" s="10"/>
      <c r="C48" s="32"/>
      <c r="D48" s="19"/>
      <c r="E48" s="16"/>
      <c r="F48" s="27"/>
      <c r="G48" s="4"/>
      <c r="H48" s="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20"/>
      <c r="U48" s="13"/>
      <c r="V48" s="4"/>
      <c r="W48" s="25"/>
      <c r="X48" s="8"/>
      <c r="Y48" s="26"/>
      <c r="Z48" s="30"/>
      <c r="AA48" s="28"/>
      <c r="AB48" s="31"/>
    </row>
  </sheetData>
  <mergeCells count="50">
    <mergeCell ref="AB10:AB12"/>
    <mergeCell ref="A7:A9"/>
    <mergeCell ref="D7:D9"/>
    <mergeCell ref="E7:E9"/>
    <mergeCell ref="Z7:Z9"/>
    <mergeCell ref="AA7:AA9"/>
    <mergeCell ref="AB7:AB9"/>
    <mergeCell ref="A10:A12"/>
    <mergeCell ref="D10:D12"/>
    <mergeCell ref="E10:E12"/>
    <mergeCell ref="Z10:Z12"/>
    <mergeCell ref="AA10:AA12"/>
    <mergeCell ref="AB4:AB6"/>
    <mergeCell ref="A4:A6"/>
    <mergeCell ref="D4:D6"/>
    <mergeCell ref="E4:E6"/>
    <mergeCell ref="Z4:Z6"/>
    <mergeCell ref="AA4:AA6"/>
    <mergeCell ref="Z1:Z3"/>
    <mergeCell ref="AB1:AB3"/>
    <mergeCell ref="B2:B3"/>
    <mergeCell ref="I2:I3"/>
    <mergeCell ref="J2:J3"/>
    <mergeCell ref="K2:K3"/>
    <mergeCell ref="N2:N3"/>
    <mergeCell ref="O2:P2"/>
    <mergeCell ref="Q2:Q3"/>
    <mergeCell ref="R2:R3"/>
    <mergeCell ref="H1:H3"/>
    <mergeCell ref="I1:T1"/>
    <mergeCell ref="U1:U3"/>
    <mergeCell ref="V1:V3"/>
    <mergeCell ref="W1:W3"/>
    <mergeCell ref="Y1:Y3"/>
    <mergeCell ref="AB13:AB15"/>
    <mergeCell ref="L2:L3"/>
    <mergeCell ref="M2:M3"/>
    <mergeCell ref="A13:A15"/>
    <mergeCell ref="D13:D15"/>
    <mergeCell ref="E13:E15"/>
    <mergeCell ref="Z13:Z15"/>
    <mergeCell ref="AA13:AA15"/>
    <mergeCell ref="S2:S3"/>
    <mergeCell ref="T2:T3"/>
    <mergeCell ref="A1:A3"/>
    <mergeCell ref="C1:C3"/>
    <mergeCell ref="D1:D3"/>
    <mergeCell ref="E1:E3"/>
    <mergeCell ref="F1:F3"/>
    <mergeCell ref="G1:G3"/>
  </mergeCells>
  <dataValidations count="4">
    <dataValidation type="time" operator="greaterThanOrEqual" allowBlank="1" showInputMessage="1" showErrorMessage="1" prompt="čas jednotlivce v cíli" sqref="G4:G48">
      <formula1>F4</formula1>
    </dataValidation>
    <dataValidation type="whole" operator="greaterThanOrEqual" allowBlank="1" showInputMessage="1" showErrorMessage="1" sqref="I4:I48 L4:S48">
      <formula1>0</formula1>
    </dataValidation>
    <dataValidation type="time" operator="greaterThanOrEqual" allowBlank="1" showInputMessage="1" showErrorMessage="1" sqref="V4:V48 E4:E48">
      <formula1>0</formula1>
    </dataValidation>
    <dataValidation type="list" operator="greaterThanOrEqual" allowBlank="1" showInputMessage="1" showErrorMessage="1" sqref="J4:K48">
      <formula1>$AD$1:$AD$2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4294967294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zoomScale="115" zoomScaleNormal="115" workbookViewId="0">
      <pane ySplit="3" topLeftCell="A4" activePane="bottomLeft" state="frozen"/>
      <selection pane="bottomLeft" activeCell="R14" sqref="R14"/>
    </sheetView>
  </sheetViews>
  <sheetFormatPr defaultColWidth="9.140625" defaultRowHeight="15" x14ac:dyDescent="0.25"/>
  <cols>
    <col min="1" max="1" width="5" style="2" customWidth="1"/>
    <col min="2" max="2" width="15.140625" style="1" customWidth="1"/>
    <col min="3" max="3" width="5" style="33" bestFit="1" customWidth="1"/>
    <col min="4" max="4" width="9" style="18" customWidth="1"/>
    <col min="5" max="5" width="5.28515625" style="1" hidden="1" customWidth="1"/>
    <col min="6" max="7" width="7.5703125" style="1" customWidth="1"/>
    <col min="8" max="8" width="7.140625" style="9" customWidth="1"/>
    <col min="9" max="9" width="2" style="1" bestFit="1" customWidth="1"/>
    <col min="10" max="10" width="2.7109375" style="1" hidden="1" customWidth="1"/>
    <col min="11" max="11" width="1.85546875" style="1" bestFit="1" customWidth="1"/>
    <col min="12" max="12" width="2.5703125" style="1" customWidth="1"/>
    <col min="13" max="13" width="2.140625" style="1" customWidth="1"/>
    <col min="14" max="14" width="2.140625" style="1" bestFit="1" customWidth="1"/>
    <col min="15" max="16" width="1.85546875" style="1" bestFit="1" customWidth="1"/>
    <col min="17" max="17" width="2.7109375" style="1" bestFit="1" customWidth="1"/>
    <col min="18" max="18" width="2.5703125" style="1" customWidth="1"/>
    <col min="19" max="19" width="3.5703125" style="1" customWidth="1"/>
    <col min="20" max="20" width="5.42578125" style="1" hidden="1" customWidth="1"/>
    <col min="21" max="21" width="7.140625" style="14" customWidth="1"/>
    <col min="22" max="22" width="7.28515625" style="1" bestFit="1" customWidth="1"/>
    <col min="23" max="23" width="8.42578125" style="15" customWidth="1"/>
    <col min="24" max="24" width="8.42578125" style="1" hidden="1" customWidth="1"/>
    <col min="25" max="25" width="8.28515625" style="1" customWidth="1"/>
    <col min="26" max="26" width="11.5703125" style="1" customWidth="1"/>
    <col min="27" max="27" width="8.7109375" style="1" hidden="1" customWidth="1"/>
    <col min="28" max="28" width="8.28515625" style="1" customWidth="1"/>
    <col min="29" max="29" width="9.140625" style="1"/>
    <col min="30" max="30" width="11.85546875" style="1" bestFit="1" customWidth="1"/>
    <col min="31" max="16384" width="9.140625" style="1"/>
  </cols>
  <sheetData>
    <row r="1" spans="1:30" ht="15" customHeight="1" x14ac:dyDescent="0.25">
      <c r="A1" s="200" t="s">
        <v>0</v>
      </c>
      <c r="B1" s="62" t="s">
        <v>1</v>
      </c>
      <c r="C1" s="205" t="s">
        <v>34</v>
      </c>
      <c r="D1" s="175" t="s">
        <v>2</v>
      </c>
      <c r="E1" s="178" t="s">
        <v>12</v>
      </c>
      <c r="F1" s="178" t="s">
        <v>11</v>
      </c>
      <c r="G1" s="208" t="s">
        <v>3</v>
      </c>
      <c r="H1" s="178" t="s">
        <v>4</v>
      </c>
      <c r="I1" s="183" t="s">
        <v>5</v>
      </c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5"/>
      <c r="U1" s="186" t="s">
        <v>23</v>
      </c>
      <c r="V1" s="211" t="s">
        <v>7</v>
      </c>
      <c r="W1" s="197" t="s">
        <v>8</v>
      </c>
      <c r="X1" s="49"/>
      <c r="Y1" s="175" t="s">
        <v>24</v>
      </c>
      <c r="Z1" s="178" t="s">
        <v>10</v>
      </c>
      <c r="AA1" s="49"/>
      <c r="AB1" s="175" t="s">
        <v>9</v>
      </c>
      <c r="AD1" s="7">
        <v>0</v>
      </c>
    </row>
    <row r="2" spans="1:30" ht="13.5" customHeight="1" x14ac:dyDescent="0.25">
      <c r="A2" s="201"/>
      <c r="B2" s="203" t="s">
        <v>32</v>
      </c>
      <c r="C2" s="206"/>
      <c r="D2" s="176"/>
      <c r="E2" s="179"/>
      <c r="F2" s="179"/>
      <c r="G2" s="209"/>
      <c r="H2" s="179"/>
      <c r="I2" s="189" t="s">
        <v>18</v>
      </c>
      <c r="J2" s="191" t="s">
        <v>13</v>
      </c>
      <c r="K2" s="191" t="s">
        <v>14</v>
      </c>
      <c r="L2" s="193" t="s">
        <v>39</v>
      </c>
      <c r="M2" s="193" t="s">
        <v>33</v>
      </c>
      <c r="N2" s="191" t="s">
        <v>15</v>
      </c>
      <c r="O2" s="195" t="s">
        <v>19</v>
      </c>
      <c r="P2" s="196"/>
      <c r="Q2" s="193" t="s">
        <v>20</v>
      </c>
      <c r="R2" s="193" t="s">
        <v>21</v>
      </c>
      <c r="S2" s="191" t="s">
        <v>22</v>
      </c>
      <c r="T2" s="226" t="s">
        <v>6</v>
      </c>
      <c r="U2" s="187"/>
      <c r="V2" s="212"/>
      <c r="W2" s="198"/>
      <c r="X2" s="46"/>
      <c r="Y2" s="176"/>
      <c r="Z2" s="179"/>
      <c r="AA2" s="46"/>
      <c r="AB2" s="176"/>
      <c r="AD2" s="7">
        <v>20</v>
      </c>
    </row>
    <row r="3" spans="1:30" ht="11.25" customHeight="1" thickBot="1" x14ac:dyDescent="0.3">
      <c r="A3" s="202"/>
      <c r="B3" s="204"/>
      <c r="C3" s="207"/>
      <c r="D3" s="177"/>
      <c r="E3" s="180"/>
      <c r="F3" s="180"/>
      <c r="G3" s="210"/>
      <c r="H3" s="180"/>
      <c r="I3" s="190"/>
      <c r="J3" s="192"/>
      <c r="K3" s="192"/>
      <c r="L3" s="194"/>
      <c r="M3" s="194"/>
      <c r="N3" s="192"/>
      <c r="O3" s="60" t="s">
        <v>16</v>
      </c>
      <c r="P3" s="60" t="s">
        <v>17</v>
      </c>
      <c r="Q3" s="194"/>
      <c r="R3" s="194"/>
      <c r="S3" s="192"/>
      <c r="T3" s="227"/>
      <c r="U3" s="188"/>
      <c r="V3" s="213"/>
      <c r="W3" s="199"/>
      <c r="X3" s="61"/>
      <c r="Y3" s="177"/>
      <c r="Z3" s="180"/>
      <c r="AA3" s="61"/>
      <c r="AB3" s="177"/>
    </row>
    <row r="4" spans="1:30" x14ac:dyDescent="0.25">
      <c r="A4" s="157">
        <f>'[1]Nad 15 let - 3'!A2</f>
        <v>18</v>
      </c>
      <c r="B4" s="63" t="str">
        <f>'[1]Nad 15 let - 3'!B2</f>
        <v>Daniela Gachová</v>
      </c>
      <c r="C4" s="10">
        <f>'[1]Nad 15 let - 3'!C2</f>
        <v>1973</v>
      </c>
      <c r="D4" s="160" t="str">
        <f>'[1]Nad 15 let - 3'!D2</f>
        <v>TOM Tuláci F-M</v>
      </c>
      <c r="E4" s="168">
        <v>5.4166666666666703E-2</v>
      </c>
      <c r="F4" s="59">
        <v>8.3333333333333332E-3</v>
      </c>
      <c r="G4" s="66">
        <v>4.0185185185185185E-2</v>
      </c>
      <c r="H4" s="8">
        <f t="shared" ref="H4:H12" si="0">G4-F4</f>
        <v>3.1851851851851853E-2</v>
      </c>
      <c r="I4" s="68">
        <v>0</v>
      </c>
      <c r="J4" s="3">
        <v>0</v>
      </c>
      <c r="K4" s="6">
        <v>0</v>
      </c>
      <c r="L4" s="6">
        <v>0</v>
      </c>
      <c r="M4" s="6">
        <v>0</v>
      </c>
      <c r="N4" s="3">
        <v>0</v>
      </c>
      <c r="O4" s="6">
        <v>3</v>
      </c>
      <c r="P4" s="3">
        <v>1</v>
      </c>
      <c r="Q4" s="6">
        <v>1</v>
      </c>
      <c r="R4" s="3">
        <v>0</v>
      </c>
      <c r="S4" s="6">
        <v>0</v>
      </c>
      <c r="T4" s="69">
        <f t="shared" ref="T4:T12" si="1">SUM(I4:S4)</f>
        <v>5</v>
      </c>
      <c r="U4" s="13">
        <f t="shared" ref="U4:U12" si="2">TIME(0,T4,0)</f>
        <v>3.472222222222222E-3</v>
      </c>
      <c r="V4" s="74">
        <v>0</v>
      </c>
      <c r="W4" s="25">
        <f t="shared" ref="W4:W12" si="3">H4+U4-V4</f>
        <v>3.5324074074074077E-2</v>
      </c>
      <c r="X4" s="8">
        <f t="shared" ref="X4:X12" si="4">IF(OR(K4=AD$2,J4=AD$2),"",W4)</f>
        <v>3.5324074074074077E-2</v>
      </c>
      <c r="Y4" s="75">
        <f t="shared" ref="Y4:Y12" si="5">IF(OR(J4=AD$2,K4=AD$2),"DISC",RANK(X4,X$4:X$31717,1))</f>
        <v>6</v>
      </c>
      <c r="Z4" s="165">
        <f>SUM(W4:W6)</f>
        <v>9.555555555555556E-2</v>
      </c>
      <c r="AA4" s="165">
        <f>IF(OR(K4=AD$2,J4=AD$2,J5=AD$2,J6=AD$2,K5=AD$2,K6=AD$2),"",Z4)</f>
        <v>9.555555555555556E-2</v>
      </c>
      <c r="AB4" s="151">
        <f>IF(OR(Y4="DISC",Y5="DISC",Y6="DISC"),"DISC",RANK(AA4,AA$4:AA$31717,1))</f>
        <v>1</v>
      </c>
    </row>
    <row r="5" spans="1:30" x14ac:dyDescent="0.25">
      <c r="A5" s="157"/>
      <c r="B5" s="63" t="str">
        <f>'[1]Nad 15 let - 3'!B3</f>
        <v>Tomáš Pasterňák</v>
      </c>
      <c r="C5" s="10">
        <f>'[1]Nad 15 let - 3'!C3</f>
        <v>1993</v>
      </c>
      <c r="D5" s="160"/>
      <c r="E5" s="168"/>
      <c r="F5" s="5">
        <v>4.0185185185185185E-2</v>
      </c>
      <c r="G5" s="66">
        <v>6.1678240740740742E-2</v>
      </c>
      <c r="H5" s="8">
        <f t="shared" si="0"/>
        <v>2.1493055555555557E-2</v>
      </c>
      <c r="I5" s="68">
        <v>0</v>
      </c>
      <c r="J5" s="3">
        <v>0</v>
      </c>
      <c r="K5" s="6">
        <v>0</v>
      </c>
      <c r="L5" s="6">
        <v>1</v>
      </c>
      <c r="M5" s="6">
        <v>0</v>
      </c>
      <c r="N5" s="3">
        <v>0</v>
      </c>
      <c r="O5" s="6">
        <v>2</v>
      </c>
      <c r="P5" s="3">
        <v>0</v>
      </c>
      <c r="Q5" s="6">
        <v>0</v>
      </c>
      <c r="R5" s="3">
        <v>2</v>
      </c>
      <c r="S5" s="6">
        <v>0</v>
      </c>
      <c r="T5" s="70">
        <f t="shared" si="1"/>
        <v>5</v>
      </c>
      <c r="U5" s="13">
        <f t="shared" si="2"/>
        <v>3.472222222222222E-3</v>
      </c>
      <c r="V5" s="66">
        <v>0</v>
      </c>
      <c r="W5" s="25">
        <f t="shared" si="3"/>
        <v>2.4965277777777781E-2</v>
      </c>
      <c r="X5" s="8">
        <f t="shared" si="4"/>
        <v>2.4965277777777781E-2</v>
      </c>
      <c r="Y5" s="75">
        <f t="shared" si="5"/>
        <v>1</v>
      </c>
      <c r="Z5" s="170"/>
      <c r="AA5" s="165"/>
      <c r="AB5" s="152"/>
    </row>
    <row r="6" spans="1:30" ht="15.75" thickBot="1" x14ac:dyDescent="0.3">
      <c r="A6" s="157"/>
      <c r="B6" s="63" t="str">
        <f>'[1]Nad 15 let - 3'!B4</f>
        <v>Karolína Gachová</v>
      </c>
      <c r="C6" s="10">
        <f>'[1]Nad 15 let - 3'!C4</f>
        <v>1995</v>
      </c>
      <c r="D6" s="160"/>
      <c r="E6" s="168"/>
      <c r="F6" s="5">
        <v>6.1678240740740742E-2</v>
      </c>
      <c r="G6" s="66">
        <v>9.4861111111111118E-2</v>
      </c>
      <c r="H6" s="8">
        <f t="shared" si="0"/>
        <v>3.3182870370370376E-2</v>
      </c>
      <c r="I6" s="68">
        <v>0</v>
      </c>
      <c r="J6" s="3">
        <v>0</v>
      </c>
      <c r="K6" s="6">
        <v>0</v>
      </c>
      <c r="L6" s="6">
        <v>0</v>
      </c>
      <c r="M6" s="6">
        <v>0</v>
      </c>
      <c r="N6" s="3">
        <v>0</v>
      </c>
      <c r="O6" s="6">
        <v>3</v>
      </c>
      <c r="P6" s="3">
        <v>0</v>
      </c>
      <c r="Q6" s="6">
        <v>0</v>
      </c>
      <c r="R6" s="3">
        <v>0</v>
      </c>
      <c r="S6" s="6">
        <v>0</v>
      </c>
      <c r="T6" s="70">
        <f t="shared" si="1"/>
        <v>3</v>
      </c>
      <c r="U6" s="13">
        <f t="shared" si="2"/>
        <v>2.0833333333333333E-3</v>
      </c>
      <c r="V6" s="66">
        <v>0</v>
      </c>
      <c r="W6" s="25">
        <f t="shared" si="3"/>
        <v>3.5266203703703709E-2</v>
      </c>
      <c r="X6" s="8">
        <f t="shared" si="4"/>
        <v>3.5266203703703709E-2</v>
      </c>
      <c r="Y6" s="75">
        <f t="shared" si="5"/>
        <v>5</v>
      </c>
      <c r="Z6" s="170"/>
      <c r="AA6" s="165"/>
      <c r="AB6" s="152"/>
    </row>
    <row r="7" spans="1:30" ht="15" customHeight="1" x14ac:dyDescent="0.25">
      <c r="A7" s="156">
        <f>'[1]Nad 15 let - 3'!A5</f>
        <v>19</v>
      </c>
      <c r="B7" s="77" t="str">
        <f>'[1]Nad 15 let - 3'!B5</f>
        <v>Matěj Huďa</v>
      </c>
      <c r="C7" s="89">
        <f>'[1]Nad 15 let - 3'!C5</f>
        <v>2004</v>
      </c>
      <c r="D7" s="159" t="str">
        <f>'[1]Nad 15 let - 3'!D5</f>
        <v>Žlutý Divočák</v>
      </c>
      <c r="E7" s="167">
        <v>4.8611111111111098E-2</v>
      </c>
      <c r="F7" s="78">
        <v>8.3333333333333332E-3</v>
      </c>
      <c r="G7" s="79">
        <v>4.880787037037037E-2</v>
      </c>
      <c r="H7" s="80">
        <f t="shared" si="0"/>
        <v>4.0474537037037038E-2</v>
      </c>
      <c r="I7" s="81">
        <v>0</v>
      </c>
      <c r="J7" s="83">
        <v>0</v>
      </c>
      <c r="K7" s="82">
        <v>0</v>
      </c>
      <c r="L7" s="82">
        <v>2</v>
      </c>
      <c r="M7" s="82">
        <v>0</v>
      </c>
      <c r="N7" s="83">
        <v>0</v>
      </c>
      <c r="O7" s="82">
        <v>2</v>
      </c>
      <c r="P7" s="83">
        <v>1</v>
      </c>
      <c r="Q7" s="82">
        <v>7</v>
      </c>
      <c r="R7" s="83">
        <v>3</v>
      </c>
      <c r="S7" s="82">
        <v>8</v>
      </c>
      <c r="T7" s="84">
        <f t="shared" si="1"/>
        <v>23</v>
      </c>
      <c r="U7" s="85">
        <f t="shared" si="2"/>
        <v>1.5972222222222224E-2</v>
      </c>
      <c r="V7" s="86">
        <v>0</v>
      </c>
      <c r="W7" s="87">
        <f t="shared" si="3"/>
        <v>5.6446759259259266E-2</v>
      </c>
      <c r="X7" s="80">
        <f t="shared" si="4"/>
        <v>5.6446759259259266E-2</v>
      </c>
      <c r="Y7" s="88">
        <f t="shared" si="5"/>
        <v>9</v>
      </c>
      <c r="Z7" s="164">
        <f>SUM(W7:W9)</f>
        <v>0.13866898148148149</v>
      </c>
      <c r="AA7" s="164">
        <f>IF(OR(K7=AD$2,J7=AD$2,J8=AD$2,J9=AD$2,K8=AD$2,K9=AD$2),"",Z7)</f>
        <v>0.13866898148148149</v>
      </c>
      <c r="AB7" s="162">
        <f>IF(OR(Y7="DISC",Y8="DISC",Y9="DISC"),"DISC",RANK(AA7,AA$4:AA$31717,1))</f>
        <v>3</v>
      </c>
    </row>
    <row r="8" spans="1:30" ht="15" customHeight="1" x14ac:dyDescent="0.25">
      <c r="A8" s="157"/>
      <c r="B8" s="63" t="str">
        <f>'[1]Nad 15 let - 3'!B6</f>
        <v>Jana Bajtková</v>
      </c>
      <c r="C8" s="10">
        <f>'[1]Nad 15 let - 3'!C6</f>
        <v>1998</v>
      </c>
      <c r="D8" s="160"/>
      <c r="E8" s="168"/>
      <c r="F8" s="5">
        <v>4.880787037037037E-2</v>
      </c>
      <c r="G8" s="66">
        <v>8.9953703703703702E-2</v>
      </c>
      <c r="H8" s="8">
        <f t="shared" si="0"/>
        <v>4.1145833333333333E-2</v>
      </c>
      <c r="I8" s="68">
        <v>0</v>
      </c>
      <c r="J8" s="3">
        <v>0</v>
      </c>
      <c r="K8" s="6">
        <v>0</v>
      </c>
      <c r="L8" s="6">
        <v>2</v>
      </c>
      <c r="M8" s="6">
        <v>0</v>
      </c>
      <c r="N8" s="3">
        <v>0</v>
      </c>
      <c r="O8" s="6">
        <v>3</v>
      </c>
      <c r="P8" s="3">
        <v>2</v>
      </c>
      <c r="Q8" s="6">
        <v>1</v>
      </c>
      <c r="R8" s="3">
        <v>1</v>
      </c>
      <c r="S8" s="6">
        <v>1</v>
      </c>
      <c r="T8" s="70">
        <f t="shared" si="1"/>
        <v>10</v>
      </c>
      <c r="U8" s="13">
        <f t="shared" si="2"/>
        <v>6.9444444444444441E-3</v>
      </c>
      <c r="V8" s="66">
        <v>0</v>
      </c>
      <c r="W8" s="25">
        <f t="shared" si="3"/>
        <v>4.8090277777777773E-2</v>
      </c>
      <c r="X8" s="8">
        <f t="shared" si="4"/>
        <v>4.8090277777777773E-2</v>
      </c>
      <c r="Y8" s="75">
        <f t="shared" si="5"/>
        <v>8</v>
      </c>
      <c r="Z8" s="170"/>
      <c r="AA8" s="165"/>
      <c r="AB8" s="152"/>
    </row>
    <row r="9" spans="1:30" ht="15" customHeight="1" thickBot="1" x14ac:dyDescent="0.3">
      <c r="A9" s="158"/>
      <c r="B9" s="65" t="str">
        <f>'[1]Nad 15 let - 3'!B7</f>
        <v>Vítězslav Tkáč</v>
      </c>
      <c r="C9" s="50">
        <f>'[1]Nad 15 let - 3'!C7</f>
        <v>1999</v>
      </c>
      <c r="D9" s="161"/>
      <c r="E9" s="169"/>
      <c r="F9" s="52">
        <v>8.9953703703703702E-2</v>
      </c>
      <c r="G9" s="67">
        <v>0.11991898148148149</v>
      </c>
      <c r="H9" s="54">
        <f t="shared" si="0"/>
        <v>2.9965277777777785E-2</v>
      </c>
      <c r="I9" s="71">
        <v>0</v>
      </c>
      <c r="J9" s="56">
        <v>0</v>
      </c>
      <c r="K9" s="55">
        <v>0</v>
      </c>
      <c r="L9" s="55">
        <v>2</v>
      </c>
      <c r="M9" s="55">
        <v>0</v>
      </c>
      <c r="N9" s="56">
        <v>0</v>
      </c>
      <c r="O9" s="55">
        <v>1</v>
      </c>
      <c r="P9" s="56">
        <v>1</v>
      </c>
      <c r="Q9" s="55">
        <v>1</v>
      </c>
      <c r="R9" s="56">
        <v>1</v>
      </c>
      <c r="S9" s="55">
        <v>0</v>
      </c>
      <c r="T9" s="72">
        <f t="shared" si="1"/>
        <v>6</v>
      </c>
      <c r="U9" s="58">
        <f t="shared" si="2"/>
        <v>4.1666666666666666E-3</v>
      </c>
      <c r="V9" s="67">
        <v>0</v>
      </c>
      <c r="W9" s="73">
        <f t="shared" si="3"/>
        <v>3.4131944444444451E-2</v>
      </c>
      <c r="X9" s="54">
        <f t="shared" si="4"/>
        <v>3.4131944444444451E-2</v>
      </c>
      <c r="Y9" s="76">
        <f t="shared" si="5"/>
        <v>3</v>
      </c>
      <c r="Z9" s="171"/>
      <c r="AA9" s="166"/>
      <c r="AB9" s="163"/>
    </row>
    <row r="10" spans="1:30" ht="15" customHeight="1" x14ac:dyDescent="0.25">
      <c r="A10" s="157">
        <f>'[1]Nad 15 let - 3'!A8</f>
        <v>21</v>
      </c>
      <c r="B10" s="63" t="str">
        <f>'[1]Nad 15 let - 3'!B8</f>
        <v>Jitka Gencová</v>
      </c>
      <c r="C10" s="10">
        <f>'[1]Nad 15 let - 3'!C8</f>
        <v>1970</v>
      </c>
      <c r="D10" s="160" t="str">
        <f>'[1]Nad 15 let - 3'!D8</f>
        <v>Stotřicítka</v>
      </c>
      <c r="E10" s="168">
        <v>0</v>
      </c>
      <c r="F10" s="59">
        <v>8.3333333333333332E-3</v>
      </c>
      <c r="G10" s="66">
        <v>3.9108796296296301E-2</v>
      </c>
      <c r="H10" s="8">
        <f t="shared" si="0"/>
        <v>3.077546296296297E-2</v>
      </c>
      <c r="I10" s="68">
        <v>0</v>
      </c>
      <c r="J10" s="3">
        <v>0</v>
      </c>
      <c r="K10" s="6">
        <v>0</v>
      </c>
      <c r="L10" s="6">
        <v>2</v>
      </c>
      <c r="M10" s="6">
        <v>0</v>
      </c>
      <c r="N10" s="3">
        <v>0</v>
      </c>
      <c r="O10" s="6">
        <v>1</v>
      </c>
      <c r="P10" s="3">
        <v>0</v>
      </c>
      <c r="Q10" s="6">
        <v>0</v>
      </c>
      <c r="R10" s="3">
        <v>0</v>
      </c>
      <c r="S10" s="6">
        <v>0</v>
      </c>
      <c r="T10" s="69">
        <f t="shared" si="1"/>
        <v>3</v>
      </c>
      <c r="U10" s="13">
        <f t="shared" si="2"/>
        <v>2.0833333333333333E-3</v>
      </c>
      <c r="V10" s="74">
        <v>0</v>
      </c>
      <c r="W10" s="25">
        <f t="shared" si="3"/>
        <v>3.2858796296296303E-2</v>
      </c>
      <c r="X10" s="8">
        <f t="shared" si="4"/>
        <v>3.2858796296296303E-2</v>
      </c>
      <c r="Y10" s="75">
        <f t="shared" si="5"/>
        <v>2</v>
      </c>
      <c r="Z10" s="165">
        <f>SUM(W10:W12)</f>
        <v>0.10560185185185185</v>
      </c>
      <c r="AA10" s="165">
        <f>IF(OR(K10=AD$2,J10=AD$2,J11=AD$2,J12=AD$2,K11=AD$2,K12=AD$2),"",Z10)</f>
        <v>0.10560185185185185</v>
      </c>
      <c r="AB10" s="151">
        <f>IF(OR(Y10="DISC",Y11="DISC",Y12="DISC"),"DISC",RANK(AA10,AA$4:AA$31717,1))</f>
        <v>2</v>
      </c>
    </row>
    <row r="11" spans="1:30" ht="15" customHeight="1" x14ac:dyDescent="0.25">
      <c r="A11" s="157"/>
      <c r="B11" s="63" t="str">
        <f>'[1]Nad 15 let - 3'!B9</f>
        <v>Hana Gabzdylová</v>
      </c>
      <c r="C11" s="10">
        <f>'[1]Nad 15 let - 3'!C9</f>
        <v>1973</v>
      </c>
      <c r="D11" s="160"/>
      <c r="E11" s="168"/>
      <c r="F11" s="5">
        <v>3.9108796296296301E-2</v>
      </c>
      <c r="G11" s="66">
        <v>7.5358796296296285E-2</v>
      </c>
      <c r="H11" s="8">
        <f t="shared" si="0"/>
        <v>3.6249999999999984E-2</v>
      </c>
      <c r="I11" s="68">
        <v>0</v>
      </c>
      <c r="J11" s="3">
        <v>0</v>
      </c>
      <c r="K11" s="6">
        <v>0</v>
      </c>
      <c r="L11" s="6">
        <v>0</v>
      </c>
      <c r="M11" s="6">
        <v>0</v>
      </c>
      <c r="N11" s="3">
        <v>0</v>
      </c>
      <c r="O11" s="6">
        <v>2</v>
      </c>
      <c r="P11" s="3">
        <v>0</v>
      </c>
      <c r="Q11" s="6">
        <v>0</v>
      </c>
      <c r="R11" s="3">
        <v>1</v>
      </c>
      <c r="S11" s="6">
        <v>0</v>
      </c>
      <c r="T11" s="70">
        <f t="shared" si="1"/>
        <v>3</v>
      </c>
      <c r="U11" s="13">
        <f t="shared" si="2"/>
        <v>2.0833333333333333E-3</v>
      </c>
      <c r="V11" s="66">
        <v>0</v>
      </c>
      <c r="W11" s="25">
        <f t="shared" si="3"/>
        <v>3.8333333333333316E-2</v>
      </c>
      <c r="X11" s="8">
        <f t="shared" si="4"/>
        <v>3.8333333333333316E-2</v>
      </c>
      <c r="Y11" s="75">
        <f t="shared" si="5"/>
        <v>7</v>
      </c>
      <c r="Z11" s="170"/>
      <c r="AA11" s="165"/>
      <c r="AB11" s="152"/>
    </row>
    <row r="12" spans="1:30" ht="15" customHeight="1" thickBot="1" x14ac:dyDescent="0.3">
      <c r="A12" s="158"/>
      <c r="B12" s="65" t="str">
        <f>'[1]Nad 15 let - 3'!B10</f>
        <v>Jan Genco</v>
      </c>
      <c r="C12" s="50">
        <f>'[1]Nad 15 let - 3'!C10</f>
        <v>1968</v>
      </c>
      <c r="D12" s="161"/>
      <c r="E12" s="169"/>
      <c r="F12" s="52">
        <v>7.5358796296296285E-2</v>
      </c>
      <c r="G12" s="67">
        <v>0.10490740740740741</v>
      </c>
      <c r="H12" s="54">
        <f t="shared" si="0"/>
        <v>2.9548611111111123E-2</v>
      </c>
      <c r="I12" s="71">
        <v>0</v>
      </c>
      <c r="J12" s="56">
        <v>0</v>
      </c>
      <c r="K12" s="55">
        <v>0</v>
      </c>
      <c r="L12" s="55">
        <v>0</v>
      </c>
      <c r="M12" s="55">
        <v>0</v>
      </c>
      <c r="N12" s="56">
        <v>0</v>
      </c>
      <c r="O12" s="55">
        <v>0</v>
      </c>
      <c r="P12" s="56">
        <v>2</v>
      </c>
      <c r="Q12" s="55">
        <v>1</v>
      </c>
      <c r="R12" s="56">
        <v>1</v>
      </c>
      <c r="S12" s="55">
        <v>3</v>
      </c>
      <c r="T12" s="72">
        <f t="shared" si="1"/>
        <v>7</v>
      </c>
      <c r="U12" s="58">
        <f t="shared" si="2"/>
        <v>4.8611111111111112E-3</v>
      </c>
      <c r="V12" s="67">
        <v>0</v>
      </c>
      <c r="W12" s="73">
        <f t="shared" si="3"/>
        <v>3.440972222222223E-2</v>
      </c>
      <c r="X12" s="54">
        <f t="shared" si="4"/>
        <v>3.440972222222223E-2</v>
      </c>
      <c r="Y12" s="76">
        <f t="shared" si="5"/>
        <v>4</v>
      </c>
      <c r="Z12" s="171"/>
      <c r="AA12" s="166"/>
      <c r="AB12" s="163"/>
    </row>
    <row r="13" spans="1:30" ht="15" customHeight="1" x14ac:dyDescent="0.25">
      <c r="A13" s="17"/>
      <c r="B13" s="10"/>
      <c r="C13" s="10"/>
      <c r="D13" s="34"/>
      <c r="E13" s="16"/>
      <c r="F13" s="22"/>
      <c r="G13" s="4"/>
      <c r="H13" s="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3"/>
      <c r="U13" s="13"/>
      <c r="V13" s="24"/>
      <c r="W13" s="25"/>
      <c r="X13" s="8"/>
      <c r="Y13" s="26"/>
      <c r="Z13" s="28"/>
      <c r="AA13" s="28"/>
      <c r="AB13" s="29"/>
    </row>
    <row r="14" spans="1:30" ht="15" customHeight="1" x14ac:dyDescent="0.45">
      <c r="A14" s="17"/>
      <c r="B14" s="10"/>
      <c r="C14" s="10"/>
      <c r="D14" s="34"/>
      <c r="E14" s="16"/>
      <c r="F14" s="27"/>
      <c r="G14" s="4"/>
      <c r="H14" s="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5"/>
      <c r="U14" s="13"/>
      <c r="V14" s="4"/>
      <c r="W14" s="25"/>
      <c r="X14" s="8"/>
      <c r="Y14" s="26"/>
      <c r="Z14" s="30"/>
      <c r="AA14" s="28"/>
      <c r="AB14" s="31"/>
    </row>
    <row r="15" spans="1:30" ht="15" customHeight="1" x14ac:dyDescent="0.45">
      <c r="A15" s="17"/>
      <c r="B15" s="10"/>
      <c r="C15" s="10"/>
      <c r="D15" s="34"/>
      <c r="E15" s="16"/>
      <c r="F15" s="27"/>
      <c r="G15" s="4"/>
      <c r="H15" s="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5"/>
      <c r="U15" s="13"/>
      <c r="V15" s="4"/>
      <c r="W15" s="25"/>
      <c r="X15" s="8"/>
      <c r="Y15" s="26"/>
      <c r="Z15" s="30"/>
      <c r="AA15" s="28"/>
      <c r="AB15" s="31"/>
    </row>
    <row r="16" spans="1:30" ht="15" customHeight="1" x14ac:dyDescent="0.25">
      <c r="A16" s="17"/>
      <c r="B16" s="10"/>
      <c r="C16" s="10"/>
      <c r="D16" s="34"/>
      <c r="E16" s="16"/>
      <c r="F16" s="22"/>
      <c r="G16" s="4"/>
      <c r="H16" s="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3"/>
      <c r="U16" s="13"/>
      <c r="V16" s="24"/>
      <c r="W16" s="25"/>
      <c r="X16" s="8"/>
      <c r="Y16" s="26"/>
      <c r="Z16" s="28"/>
      <c r="AA16" s="28"/>
      <c r="AB16" s="29"/>
    </row>
    <row r="17" spans="1:28" ht="15" customHeight="1" x14ac:dyDescent="0.45">
      <c r="A17" s="17"/>
      <c r="B17" s="10"/>
      <c r="C17" s="10"/>
      <c r="D17" s="34"/>
      <c r="E17" s="16"/>
      <c r="F17" s="27"/>
      <c r="G17" s="4"/>
      <c r="H17" s="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5"/>
      <c r="U17" s="13"/>
      <c r="V17" s="4"/>
      <c r="W17" s="25"/>
      <c r="X17" s="8"/>
      <c r="Y17" s="26"/>
      <c r="Z17" s="30"/>
      <c r="AA17" s="28"/>
      <c r="AB17" s="31"/>
    </row>
    <row r="18" spans="1:28" ht="15" customHeight="1" x14ac:dyDescent="0.45">
      <c r="A18" s="17"/>
      <c r="B18" s="10"/>
      <c r="C18" s="10"/>
      <c r="D18" s="34"/>
      <c r="E18" s="16"/>
      <c r="F18" s="27"/>
      <c r="G18" s="4"/>
      <c r="H18" s="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5"/>
      <c r="U18" s="13"/>
      <c r="V18" s="4"/>
      <c r="W18" s="25"/>
      <c r="X18" s="8"/>
      <c r="Y18" s="26"/>
      <c r="Z18" s="30"/>
      <c r="AA18" s="28"/>
      <c r="AB18" s="31"/>
    </row>
    <row r="19" spans="1:28" ht="15" customHeight="1" x14ac:dyDescent="0.25">
      <c r="A19" s="17"/>
      <c r="B19" s="10"/>
      <c r="C19" s="10"/>
      <c r="D19" s="34"/>
      <c r="E19" s="16"/>
      <c r="F19" s="22"/>
      <c r="G19" s="4"/>
      <c r="H19" s="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3"/>
      <c r="U19" s="13"/>
      <c r="V19" s="24"/>
      <c r="W19" s="25"/>
      <c r="X19" s="8"/>
      <c r="Y19" s="26"/>
      <c r="Z19" s="28"/>
      <c r="AA19" s="28"/>
      <c r="AB19" s="29"/>
    </row>
    <row r="20" spans="1:28" ht="15" customHeight="1" x14ac:dyDescent="0.45">
      <c r="A20" s="17"/>
      <c r="B20" s="10"/>
      <c r="C20" s="10"/>
      <c r="D20" s="34"/>
      <c r="E20" s="16"/>
      <c r="F20" s="27"/>
      <c r="G20" s="4"/>
      <c r="H20" s="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5"/>
      <c r="U20" s="13"/>
      <c r="V20" s="4"/>
      <c r="W20" s="25"/>
      <c r="X20" s="8"/>
      <c r="Y20" s="26"/>
      <c r="Z20" s="30"/>
      <c r="AA20" s="28"/>
      <c r="AB20" s="31"/>
    </row>
    <row r="21" spans="1:28" ht="15" customHeight="1" x14ac:dyDescent="0.45">
      <c r="A21" s="17"/>
      <c r="B21" s="10"/>
      <c r="C21" s="10"/>
      <c r="D21" s="34"/>
      <c r="E21" s="16"/>
      <c r="F21" s="27"/>
      <c r="G21" s="4"/>
      <c r="H21" s="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5"/>
      <c r="U21" s="13"/>
      <c r="V21" s="4"/>
      <c r="W21" s="25"/>
      <c r="X21" s="8"/>
      <c r="Y21" s="26"/>
      <c r="Z21" s="30"/>
      <c r="AA21" s="28"/>
      <c r="AB21" s="31"/>
    </row>
    <row r="22" spans="1:28" ht="15" customHeight="1" x14ac:dyDescent="0.25">
      <c r="A22" s="17"/>
      <c r="B22" s="10"/>
      <c r="C22" s="10"/>
      <c r="D22" s="34"/>
      <c r="E22" s="16"/>
      <c r="F22" s="22"/>
      <c r="G22" s="4"/>
      <c r="H22" s="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3"/>
      <c r="U22" s="13"/>
      <c r="V22" s="24"/>
      <c r="W22" s="25"/>
      <c r="X22" s="8"/>
      <c r="Y22" s="26"/>
      <c r="Z22" s="28"/>
      <c r="AA22" s="28"/>
      <c r="AB22" s="29"/>
    </row>
    <row r="23" spans="1:28" ht="15" customHeight="1" x14ac:dyDescent="0.45">
      <c r="A23" s="17"/>
      <c r="B23" s="10"/>
      <c r="C23" s="10"/>
      <c r="D23" s="34"/>
      <c r="E23" s="16"/>
      <c r="F23" s="27"/>
      <c r="G23" s="4"/>
      <c r="H23" s="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5"/>
      <c r="U23" s="13"/>
      <c r="V23" s="4"/>
      <c r="W23" s="25"/>
      <c r="X23" s="8"/>
      <c r="Y23" s="26"/>
      <c r="Z23" s="30"/>
      <c r="AA23" s="28"/>
      <c r="AB23" s="31"/>
    </row>
    <row r="24" spans="1:28" ht="15" customHeight="1" x14ac:dyDescent="0.45">
      <c r="A24" s="17"/>
      <c r="B24" s="10"/>
      <c r="C24" s="10"/>
      <c r="D24" s="34"/>
      <c r="E24" s="16"/>
      <c r="F24" s="27"/>
      <c r="G24" s="4"/>
      <c r="H24" s="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5"/>
      <c r="U24" s="13"/>
      <c r="V24" s="4"/>
      <c r="W24" s="25"/>
      <c r="X24" s="8"/>
      <c r="Y24" s="26"/>
      <c r="Z24" s="30"/>
      <c r="AA24" s="28"/>
      <c r="AB24" s="31"/>
    </row>
    <row r="25" spans="1:28" ht="15" customHeight="1" x14ac:dyDescent="0.25">
      <c r="A25" s="17"/>
      <c r="B25" s="10"/>
      <c r="C25" s="10"/>
      <c r="D25" s="34"/>
      <c r="E25" s="16"/>
      <c r="F25" s="22"/>
      <c r="G25" s="4"/>
      <c r="H25" s="8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3"/>
      <c r="U25" s="13"/>
      <c r="V25" s="24"/>
      <c r="W25" s="25"/>
      <c r="X25" s="8"/>
      <c r="Y25" s="26"/>
      <c r="Z25" s="28"/>
      <c r="AA25" s="28"/>
      <c r="AB25" s="29"/>
    </row>
    <row r="26" spans="1:28" ht="15" customHeight="1" x14ac:dyDescent="0.45">
      <c r="A26" s="17"/>
      <c r="B26" s="10"/>
      <c r="C26" s="10"/>
      <c r="D26" s="34"/>
      <c r="E26" s="16"/>
      <c r="F26" s="27"/>
      <c r="G26" s="4"/>
      <c r="H26" s="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5"/>
      <c r="U26" s="13"/>
      <c r="V26" s="4"/>
      <c r="W26" s="25"/>
      <c r="X26" s="8"/>
      <c r="Y26" s="26"/>
      <c r="Z26" s="30"/>
      <c r="AA26" s="28"/>
      <c r="AB26" s="31"/>
    </row>
    <row r="27" spans="1:28" ht="15" customHeight="1" x14ac:dyDescent="0.45">
      <c r="A27" s="17"/>
      <c r="B27" s="10"/>
      <c r="C27" s="10"/>
      <c r="D27" s="34"/>
      <c r="E27" s="16"/>
      <c r="F27" s="27"/>
      <c r="G27" s="4"/>
      <c r="H27" s="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5"/>
      <c r="U27" s="13"/>
      <c r="V27" s="4"/>
      <c r="W27" s="25"/>
      <c r="X27" s="8"/>
      <c r="Y27" s="26"/>
      <c r="Z27" s="30"/>
      <c r="AA27" s="28"/>
      <c r="AB27" s="31"/>
    </row>
    <row r="28" spans="1:28" ht="15" customHeight="1" x14ac:dyDescent="0.25">
      <c r="A28" s="17"/>
      <c r="B28" s="10"/>
      <c r="C28" s="10"/>
      <c r="D28" s="34"/>
      <c r="E28" s="16"/>
      <c r="F28" s="22"/>
      <c r="G28" s="4"/>
      <c r="H28" s="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3"/>
      <c r="U28" s="13"/>
      <c r="V28" s="24"/>
      <c r="W28" s="25"/>
      <c r="X28" s="8"/>
      <c r="Y28" s="26"/>
      <c r="Z28" s="28"/>
      <c r="AA28" s="28"/>
      <c r="AB28" s="36"/>
    </row>
    <row r="29" spans="1:28" ht="15" customHeight="1" x14ac:dyDescent="0.45">
      <c r="A29" s="17"/>
      <c r="B29" s="10"/>
      <c r="C29" s="10"/>
      <c r="D29" s="34"/>
      <c r="E29" s="16"/>
      <c r="F29" s="27"/>
      <c r="G29" s="4"/>
      <c r="H29" s="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5"/>
      <c r="U29" s="13"/>
      <c r="V29" s="4"/>
      <c r="W29" s="25"/>
      <c r="X29" s="8"/>
      <c r="Y29" s="26"/>
      <c r="Z29" s="30"/>
      <c r="AA29" s="28"/>
      <c r="AB29" s="37"/>
    </row>
    <row r="30" spans="1:28" ht="15" customHeight="1" x14ac:dyDescent="0.45">
      <c r="A30" s="17"/>
      <c r="B30" s="10"/>
      <c r="C30" s="10"/>
      <c r="D30" s="34"/>
      <c r="E30" s="16"/>
      <c r="F30" s="27"/>
      <c r="G30" s="4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5"/>
      <c r="U30" s="13"/>
      <c r="V30" s="4"/>
      <c r="W30" s="25"/>
      <c r="X30" s="8"/>
      <c r="Y30" s="26"/>
      <c r="Z30" s="30"/>
      <c r="AA30" s="28"/>
      <c r="AB30" s="37"/>
    </row>
    <row r="31" spans="1:28" ht="15" customHeight="1" x14ac:dyDescent="0.25">
      <c r="A31" s="17"/>
      <c r="B31" s="10"/>
      <c r="C31" s="10"/>
      <c r="D31" s="34"/>
      <c r="E31" s="16"/>
      <c r="F31" s="22"/>
      <c r="G31" s="4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3"/>
      <c r="U31" s="13"/>
      <c r="V31" s="24"/>
      <c r="W31" s="25"/>
      <c r="X31" s="8"/>
      <c r="Y31" s="26"/>
      <c r="Z31" s="28"/>
      <c r="AA31" s="28"/>
      <c r="AB31" s="29"/>
    </row>
    <row r="32" spans="1:28" ht="15" customHeight="1" x14ac:dyDescent="0.45">
      <c r="A32" s="17"/>
      <c r="B32" s="10"/>
      <c r="C32" s="10"/>
      <c r="D32" s="34"/>
      <c r="E32" s="16"/>
      <c r="F32" s="27"/>
      <c r="G32" s="4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5"/>
      <c r="U32" s="13"/>
      <c r="V32" s="4"/>
      <c r="W32" s="25"/>
      <c r="X32" s="8"/>
      <c r="Y32" s="26"/>
      <c r="Z32" s="30"/>
      <c r="AA32" s="28"/>
      <c r="AB32" s="31"/>
    </row>
    <row r="33" spans="1:28" ht="15" customHeight="1" x14ac:dyDescent="0.45">
      <c r="A33" s="17"/>
      <c r="B33" s="10"/>
      <c r="C33" s="10"/>
      <c r="D33" s="34"/>
      <c r="E33" s="16"/>
      <c r="F33" s="27"/>
      <c r="G33" s="4"/>
      <c r="H33" s="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5"/>
      <c r="U33" s="13"/>
      <c r="V33" s="4"/>
      <c r="W33" s="25"/>
      <c r="X33" s="8"/>
      <c r="Y33" s="26"/>
      <c r="Z33" s="30"/>
      <c r="AA33" s="28"/>
      <c r="AB33" s="31"/>
    </row>
    <row r="34" spans="1:28" ht="15" customHeight="1" x14ac:dyDescent="0.25">
      <c r="A34" s="17"/>
      <c r="B34" s="10"/>
      <c r="C34" s="32"/>
      <c r="D34" s="34"/>
      <c r="E34" s="16"/>
      <c r="F34" s="22"/>
      <c r="G34" s="4"/>
      <c r="H34" s="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23"/>
      <c r="U34" s="13"/>
      <c r="V34" s="24"/>
      <c r="W34" s="25"/>
      <c r="X34" s="8"/>
      <c r="Y34" s="26"/>
      <c r="Z34" s="28"/>
      <c r="AA34" s="28"/>
      <c r="AB34" s="29"/>
    </row>
    <row r="35" spans="1:28" ht="15" customHeight="1" x14ac:dyDescent="0.45">
      <c r="A35" s="17"/>
      <c r="B35" s="10"/>
      <c r="C35" s="32"/>
      <c r="D35" s="34"/>
      <c r="E35" s="16"/>
      <c r="F35" s="27"/>
      <c r="G35" s="4"/>
      <c r="H35" s="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5"/>
      <c r="U35" s="13"/>
      <c r="V35" s="4"/>
      <c r="W35" s="25"/>
      <c r="X35" s="8"/>
      <c r="Y35" s="26"/>
      <c r="Z35" s="30"/>
      <c r="AA35" s="28"/>
      <c r="AB35" s="31"/>
    </row>
    <row r="36" spans="1:28" ht="15" customHeight="1" x14ac:dyDescent="0.45">
      <c r="A36" s="17"/>
      <c r="B36" s="10"/>
      <c r="C36" s="32"/>
      <c r="D36" s="34"/>
      <c r="E36" s="16"/>
      <c r="F36" s="27"/>
      <c r="G36" s="4"/>
      <c r="H36" s="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5"/>
      <c r="U36" s="13"/>
      <c r="V36" s="4"/>
      <c r="W36" s="25"/>
      <c r="X36" s="8"/>
      <c r="Y36" s="26"/>
      <c r="Z36" s="30"/>
      <c r="AA36" s="28"/>
      <c r="AB36" s="31"/>
    </row>
    <row r="37" spans="1:28" ht="15" customHeight="1" x14ac:dyDescent="0.25">
      <c r="A37" s="17"/>
      <c r="B37" s="10"/>
      <c r="C37" s="32"/>
      <c r="D37" s="19"/>
      <c r="E37" s="16"/>
      <c r="F37" s="22"/>
      <c r="G37" s="4"/>
      <c r="H37" s="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3"/>
      <c r="U37" s="13"/>
      <c r="V37" s="24"/>
      <c r="W37" s="25"/>
      <c r="X37" s="8"/>
      <c r="Y37" s="26"/>
      <c r="Z37" s="28"/>
      <c r="AA37" s="28"/>
      <c r="AB37" s="29"/>
    </row>
    <row r="38" spans="1:28" ht="15" customHeight="1" x14ac:dyDescent="0.45">
      <c r="A38" s="17"/>
      <c r="B38" s="10"/>
      <c r="C38" s="32"/>
      <c r="D38" s="19"/>
      <c r="E38" s="16"/>
      <c r="F38" s="27"/>
      <c r="G38" s="4"/>
      <c r="H38" s="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20"/>
      <c r="U38" s="13"/>
      <c r="V38" s="4"/>
      <c r="W38" s="25"/>
      <c r="X38" s="8"/>
      <c r="Y38" s="26"/>
      <c r="Z38" s="30"/>
      <c r="AA38" s="28"/>
      <c r="AB38" s="31"/>
    </row>
    <row r="39" spans="1:28" ht="15" customHeight="1" x14ac:dyDescent="0.45">
      <c r="A39" s="17"/>
      <c r="B39" s="10"/>
      <c r="C39" s="32"/>
      <c r="D39" s="19"/>
      <c r="E39" s="16"/>
      <c r="F39" s="27"/>
      <c r="G39" s="4"/>
      <c r="H39" s="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20"/>
      <c r="U39" s="13"/>
      <c r="V39" s="4"/>
      <c r="W39" s="25"/>
      <c r="X39" s="8"/>
      <c r="Y39" s="26"/>
      <c r="Z39" s="30"/>
      <c r="AA39" s="28"/>
      <c r="AB39" s="31"/>
    </row>
    <row r="40" spans="1:28" ht="15" customHeight="1" x14ac:dyDescent="0.25">
      <c r="A40" s="17"/>
      <c r="B40" s="10"/>
      <c r="C40" s="32"/>
      <c r="D40" s="19"/>
      <c r="E40" s="16"/>
      <c r="F40" s="22"/>
      <c r="G40" s="4"/>
      <c r="H40" s="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3"/>
      <c r="U40" s="13"/>
      <c r="V40" s="24"/>
      <c r="W40" s="25"/>
      <c r="X40" s="8"/>
      <c r="Y40" s="26"/>
      <c r="Z40" s="28"/>
      <c r="AA40" s="28"/>
      <c r="AB40" s="29"/>
    </row>
    <row r="41" spans="1:28" ht="15" customHeight="1" x14ac:dyDescent="0.45">
      <c r="A41" s="17"/>
      <c r="B41" s="10"/>
      <c r="C41" s="32"/>
      <c r="D41" s="19"/>
      <c r="E41" s="16"/>
      <c r="F41" s="27"/>
      <c r="G41" s="4"/>
      <c r="H41" s="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20"/>
      <c r="U41" s="13"/>
      <c r="V41" s="4"/>
      <c r="W41" s="25"/>
      <c r="X41" s="8"/>
      <c r="Y41" s="26"/>
      <c r="Z41" s="30"/>
      <c r="AA41" s="28"/>
      <c r="AB41" s="31"/>
    </row>
    <row r="42" spans="1:28" ht="15" customHeight="1" x14ac:dyDescent="0.45">
      <c r="A42" s="17"/>
      <c r="B42" s="10"/>
      <c r="C42" s="32"/>
      <c r="D42" s="19"/>
      <c r="E42" s="16"/>
      <c r="F42" s="27"/>
      <c r="G42" s="4"/>
      <c r="H42" s="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20"/>
      <c r="U42" s="13"/>
      <c r="V42" s="4"/>
      <c r="W42" s="25"/>
      <c r="X42" s="8"/>
      <c r="Y42" s="26"/>
      <c r="Z42" s="30"/>
      <c r="AA42" s="28"/>
      <c r="AB42" s="31"/>
    </row>
    <row r="43" spans="1:28" ht="15" customHeight="1" x14ac:dyDescent="0.25">
      <c r="A43" s="17"/>
      <c r="B43" s="10"/>
      <c r="C43" s="32"/>
      <c r="D43" s="19"/>
      <c r="E43" s="16"/>
      <c r="F43" s="22"/>
      <c r="G43" s="4"/>
      <c r="H43" s="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23"/>
      <c r="U43" s="13"/>
      <c r="V43" s="24"/>
      <c r="W43" s="25"/>
      <c r="X43" s="8"/>
      <c r="Y43" s="26"/>
      <c r="Z43" s="28"/>
      <c r="AA43" s="28"/>
      <c r="AB43" s="29"/>
    </row>
    <row r="44" spans="1:28" ht="15" customHeight="1" x14ac:dyDescent="0.45">
      <c r="A44" s="17"/>
      <c r="B44" s="10"/>
      <c r="C44" s="32"/>
      <c r="D44" s="19"/>
      <c r="E44" s="16"/>
      <c r="F44" s="27"/>
      <c r="G44" s="4"/>
      <c r="H44" s="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20"/>
      <c r="U44" s="13"/>
      <c r="V44" s="4"/>
      <c r="W44" s="25"/>
      <c r="X44" s="8"/>
      <c r="Y44" s="26"/>
      <c r="Z44" s="30"/>
      <c r="AA44" s="28"/>
      <c r="AB44" s="31"/>
    </row>
    <row r="45" spans="1:28" ht="15" customHeight="1" x14ac:dyDescent="0.45">
      <c r="A45" s="17"/>
      <c r="B45" s="10"/>
      <c r="C45" s="32"/>
      <c r="D45" s="19"/>
      <c r="E45" s="16"/>
      <c r="F45" s="27"/>
      <c r="G45" s="4"/>
      <c r="H45" s="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0"/>
      <c r="U45" s="13"/>
      <c r="V45" s="4"/>
      <c r="W45" s="25"/>
      <c r="X45" s="8"/>
      <c r="Y45" s="26"/>
      <c r="Z45" s="30"/>
      <c r="AA45" s="28"/>
      <c r="AB45" s="31"/>
    </row>
  </sheetData>
  <mergeCells count="44">
    <mergeCell ref="AA4:AA6"/>
    <mergeCell ref="AB10:AB12"/>
    <mergeCell ref="A10:A12"/>
    <mergeCell ref="D10:D12"/>
    <mergeCell ref="E10:E12"/>
    <mergeCell ref="Z10:Z12"/>
    <mergeCell ref="AA10:AA12"/>
    <mergeCell ref="AA7:AA9"/>
    <mergeCell ref="AB7:AB9"/>
    <mergeCell ref="AB4:AB6"/>
    <mergeCell ref="A7:A9"/>
    <mergeCell ref="D7:D9"/>
    <mergeCell ref="A4:A6"/>
    <mergeCell ref="D4:D6"/>
    <mergeCell ref="E4:E6"/>
    <mergeCell ref="AB1:AB3"/>
    <mergeCell ref="O2:P2"/>
    <mergeCell ref="Q2:Q3"/>
    <mergeCell ref="R2:R3"/>
    <mergeCell ref="U1:U3"/>
    <mergeCell ref="V1:V3"/>
    <mergeCell ref="W1:W3"/>
    <mergeCell ref="Y1:Y3"/>
    <mergeCell ref="T2:T3"/>
    <mergeCell ref="G1:G3"/>
    <mergeCell ref="L2:L3"/>
    <mergeCell ref="M2:M3"/>
    <mergeCell ref="E7:E9"/>
    <mergeCell ref="Z7:Z9"/>
    <mergeCell ref="I2:I3"/>
    <mergeCell ref="J2:J3"/>
    <mergeCell ref="K2:K3"/>
    <mergeCell ref="N2:N3"/>
    <mergeCell ref="H1:H3"/>
    <mergeCell ref="I1:T1"/>
    <mergeCell ref="S2:S3"/>
    <mergeCell ref="Z1:Z3"/>
    <mergeCell ref="Z4:Z6"/>
    <mergeCell ref="A1:A3"/>
    <mergeCell ref="C1:C3"/>
    <mergeCell ref="D1:D3"/>
    <mergeCell ref="E1:E3"/>
    <mergeCell ref="F1:F3"/>
    <mergeCell ref="B2:B3"/>
  </mergeCells>
  <dataValidations count="4">
    <dataValidation type="list" operator="greaterThanOrEqual" allowBlank="1" showInputMessage="1" showErrorMessage="1" sqref="J4:K45">
      <formula1>$AD$1:$AD$2</formula1>
    </dataValidation>
    <dataValidation type="time" operator="greaterThanOrEqual" allowBlank="1" showInputMessage="1" showErrorMessage="1" sqref="E4:E45 V4:V45">
      <formula1>0</formula1>
    </dataValidation>
    <dataValidation type="whole" operator="greaterThanOrEqual" allowBlank="1" showInputMessage="1" showErrorMessage="1" sqref="L4:S45 I4:I45">
      <formula1>0</formula1>
    </dataValidation>
    <dataValidation type="time" operator="greaterThanOrEqual" allowBlank="1" showInputMessage="1" showErrorMessage="1" prompt="čas jednotlivce v cíli" sqref="G4:G45">
      <formula1>F4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F3" sqref="F3"/>
    </sheetView>
  </sheetViews>
  <sheetFormatPr defaultColWidth="9.140625" defaultRowHeight="15" x14ac:dyDescent="0.25"/>
  <cols>
    <col min="1" max="3" width="7.140625" style="11" customWidth="1"/>
    <col min="4" max="4" width="3.42578125" style="11" customWidth="1"/>
    <col min="5" max="6" width="7.140625" style="11" customWidth="1"/>
    <col min="7" max="7" width="2.28515625" style="11" customWidth="1"/>
    <col min="8" max="9" width="7.140625" style="11" customWidth="1"/>
    <col min="10" max="10" width="2.5703125" style="11" customWidth="1"/>
    <col min="11" max="13" width="7.140625" style="11" customWidth="1"/>
    <col min="14" max="16384" width="9.140625" style="11"/>
  </cols>
  <sheetData>
    <row r="1" spans="1:14" ht="45.75" customHeight="1" x14ac:dyDescent="0.25">
      <c r="A1" s="228" t="s">
        <v>35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4" ht="17.25" thickBot="1" x14ac:dyDescent="0.3">
      <c r="A2" s="229" t="s">
        <v>26</v>
      </c>
      <c r="B2" s="229"/>
      <c r="C2" s="229" t="s">
        <v>25</v>
      </c>
      <c r="D2" s="229"/>
      <c r="E2" s="229"/>
      <c r="F2" s="229" t="s">
        <v>30</v>
      </c>
      <c r="G2" s="229"/>
      <c r="H2" s="229"/>
      <c r="I2" s="229" t="s">
        <v>25</v>
      </c>
      <c r="J2" s="229"/>
      <c r="K2" s="229"/>
      <c r="L2" s="229" t="s">
        <v>26</v>
      </c>
      <c r="M2" s="229"/>
      <c r="N2" s="21" t="s">
        <v>27</v>
      </c>
    </row>
    <row r="3" spans="1:14" ht="16.5" thickBot="1" x14ac:dyDescent="0.3">
      <c r="A3" s="12" t="s">
        <v>29</v>
      </c>
      <c r="B3" s="40">
        <f>N3*0.7-0.1</f>
        <v>17.119999999999997</v>
      </c>
      <c r="C3" s="41">
        <f>N3*0.7</f>
        <v>17.22</v>
      </c>
      <c r="D3" s="42" t="s">
        <v>28</v>
      </c>
      <c r="E3" s="40">
        <f>N3*0.8-0.1</f>
        <v>19.580000000000002</v>
      </c>
      <c r="F3" s="41">
        <f>N3*0.8</f>
        <v>19.680000000000003</v>
      </c>
      <c r="G3" s="42" t="s">
        <v>28</v>
      </c>
      <c r="H3" s="40">
        <f>N3*1.2</f>
        <v>29.52</v>
      </c>
      <c r="I3" s="41">
        <f>N3*1.2+0.1</f>
        <v>29.62</v>
      </c>
      <c r="J3" s="42" t="s">
        <v>28</v>
      </c>
      <c r="K3" s="40">
        <f>N3*1.3</f>
        <v>31.980000000000004</v>
      </c>
      <c r="L3" s="43" t="s">
        <v>31</v>
      </c>
      <c r="M3" s="40">
        <f>N3*1.3+0.1</f>
        <v>32.080000000000005</v>
      </c>
      <c r="N3" s="45">
        <v>24.6</v>
      </c>
    </row>
    <row r="4" spans="1:14" ht="38.25" customHeight="1" x14ac:dyDescent="0.25">
      <c r="N4" s="44"/>
    </row>
    <row r="5" spans="1:14" ht="42" customHeight="1" x14ac:dyDescent="0.25">
      <c r="A5" s="228" t="s">
        <v>36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44"/>
    </row>
    <row r="6" spans="1:14" ht="16.5" thickBot="1" x14ac:dyDescent="0.3">
      <c r="A6" s="229" t="s">
        <v>26</v>
      </c>
      <c r="B6" s="229"/>
      <c r="C6" s="229" t="s">
        <v>25</v>
      </c>
      <c r="D6" s="229"/>
      <c r="E6" s="229"/>
      <c r="F6" s="229" t="s">
        <v>30</v>
      </c>
      <c r="G6" s="229"/>
      <c r="H6" s="229"/>
      <c r="I6" s="229" t="s">
        <v>25</v>
      </c>
      <c r="J6" s="229"/>
      <c r="K6" s="229"/>
      <c r="L6" s="229" t="s">
        <v>26</v>
      </c>
      <c r="M6" s="229"/>
      <c r="N6" s="44"/>
    </row>
    <row r="7" spans="1:14" ht="16.5" thickBot="1" x14ac:dyDescent="0.3">
      <c r="A7" s="12" t="s">
        <v>29</v>
      </c>
      <c r="B7" s="40">
        <f>N7*0.7-0.1</f>
        <v>7.6139999999999999</v>
      </c>
      <c r="C7" s="41">
        <f>N7*0.7</f>
        <v>7.7139999999999995</v>
      </c>
      <c r="D7" s="42" t="s">
        <v>28</v>
      </c>
      <c r="E7" s="40">
        <f>N7*0.8-0.1</f>
        <v>8.7160000000000011</v>
      </c>
      <c r="F7" s="41">
        <f>N7*0.8</f>
        <v>8.8160000000000007</v>
      </c>
      <c r="G7" s="42" t="s">
        <v>28</v>
      </c>
      <c r="H7" s="40">
        <f>N7*1.2</f>
        <v>13.223999999999998</v>
      </c>
      <c r="I7" s="41">
        <f>N7*1.2+0.1</f>
        <v>13.323999999999998</v>
      </c>
      <c r="J7" s="42" t="s">
        <v>28</v>
      </c>
      <c r="K7" s="40">
        <f>N7*1.3</f>
        <v>14.326000000000001</v>
      </c>
      <c r="L7" s="43" t="s">
        <v>31</v>
      </c>
      <c r="M7" s="40">
        <f>N7*1.3+0.1</f>
        <v>14.426</v>
      </c>
      <c r="N7" s="45">
        <v>11.02</v>
      </c>
    </row>
    <row r="8" spans="1:14" ht="43.5" customHeight="1" x14ac:dyDescent="0.25">
      <c r="N8" s="44"/>
    </row>
    <row r="9" spans="1:14" ht="42" customHeight="1" x14ac:dyDescent="0.25">
      <c r="A9" s="228" t="s">
        <v>37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44"/>
    </row>
    <row r="10" spans="1:14" ht="16.5" thickBot="1" x14ac:dyDescent="0.3">
      <c r="A10" s="229" t="s">
        <v>26</v>
      </c>
      <c r="B10" s="229"/>
      <c r="C10" s="229" t="s">
        <v>25</v>
      </c>
      <c r="D10" s="229"/>
      <c r="E10" s="229"/>
      <c r="F10" s="229" t="s">
        <v>30</v>
      </c>
      <c r="G10" s="229"/>
      <c r="H10" s="229"/>
      <c r="I10" s="229" t="s">
        <v>25</v>
      </c>
      <c r="J10" s="229"/>
      <c r="K10" s="229"/>
      <c r="L10" s="229" t="s">
        <v>26</v>
      </c>
      <c r="M10" s="229"/>
      <c r="N10" s="44"/>
    </row>
    <row r="11" spans="1:14" ht="16.5" thickBot="1" x14ac:dyDescent="0.3">
      <c r="A11" s="12" t="s">
        <v>29</v>
      </c>
      <c r="B11" s="40">
        <f>N11*0.7-0.1</f>
        <v>10.946</v>
      </c>
      <c r="C11" s="41">
        <f>N11*0.7</f>
        <v>11.045999999999999</v>
      </c>
      <c r="D11" s="42" t="s">
        <v>28</v>
      </c>
      <c r="E11" s="40">
        <f>N11*0.8-0.1</f>
        <v>12.524000000000001</v>
      </c>
      <c r="F11" s="41">
        <f>N11*0.8</f>
        <v>12.624000000000001</v>
      </c>
      <c r="G11" s="42" t="s">
        <v>28</v>
      </c>
      <c r="H11" s="40">
        <f>N11*1.2</f>
        <v>18.936</v>
      </c>
      <c r="I11" s="41">
        <f>N11*1.2+0.1</f>
        <v>19.036000000000001</v>
      </c>
      <c r="J11" s="42" t="s">
        <v>28</v>
      </c>
      <c r="K11" s="40">
        <f>N11*1.3</f>
        <v>20.513999999999999</v>
      </c>
      <c r="L11" s="43" t="s">
        <v>31</v>
      </c>
      <c r="M11" s="40">
        <f>N11*1.3+0.1</f>
        <v>20.614000000000001</v>
      </c>
      <c r="N11" s="45">
        <v>15.78</v>
      </c>
    </row>
    <row r="12" spans="1:14" x14ac:dyDescent="0.25">
      <c r="N12" s="44"/>
    </row>
    <row r="13" spans="1:14" ht="26.25" x14ac:dyDescent="0.25">
      <c r="A13" s="228" t="s">
        <v>38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44"/>
    </row>
    <row r="14" spans="1:14" ht="16.5" thickBot="1" x14ac:dyDescent="0.3">
      <c r="A14" s="229" t="s">
        <v>26</v>
      </c>
      <c r="B14" s="229"/>
      <c r="C14" s="229" t="s">
        <v>25</v>
      </c>
      <c r="D14" s="229"/>
      <c r="E14" s="229"/>
      <c r="F14" s="229" t="s">
        <v>30</v>
      </c>
      <c r="G14" s="229"/>
      <c r="H14" s="229"/>
      <c r="I14" s="229" t="s">
        <v>25</v>
      </c>
      <c r="J14" s="229"/>
      <c r="K14" s="229"/>
      <c r="L14" s="229" t="s">
        <v>26</v>
      </c>
      <c r="M14" s="229"/>
      <c r="N14" s="44"/>
    </row>
    <row r="15" spans="1:14" ht="16.5" thickBot="1" x14ac:dyDescent="0.3">
      <c r="A15" s="12" t="s">
        <v>29</v>
      </c>
      <c r="B15" s="40">
        <f>N15*0.7-0.1</f>
        <v>5.5490000000000004</v>
      </c>
      <c r="C15" s="41">
        <f>N15*0.7</f>
        <v>5.649</v>
      </c>
      <c r="D15" s="42" t="s">
        <v>28</v>
      </c>
      <c r="E15" s="40">
        <f>N15*0.8-0.1</f>
        <v>6.3560000000000008</v>
      </c>
      <c r="F15" s="41">
        <f>N15*0.8</f>
        <v>6.4560000000000004</v>
      </c>
      <c r="G15" s="42" t="s">
        <v>28</v>
      </c>
      <c r="H15" s="40">
        <f>N15*1.2</f>
        <v>9.6839999999999993</v>
      </c>
      <c r="I15" s="41">
        <f>N15*1.2+0.1</f>
        <v>9.7839999999999989</v>
      </c>
      <c r="J15" s="42" t="s">
        <v>28</v>
      </c>
      <c r="K15" s="40">
        <f>N15*1.3</f>
        <v>10.491000000000001</v>
      </c>
      <c r="L15" s="43" t="s">
        <v>31</v>
      </c>
      <c r="M15" s="40">
        <f>N15*1.3+0.1</f>
        <v>10.591000000000001</v>
      </c>
      <c r="N15" s="45">
        <v>8.07</v>
      </c>
    </row>
  </sheetData>
  <mergeCells count="24">
    <mergeCell ref="A1:M1"/>
    <mergeCell ref="A2:B2"/>
    <mergeCell ref="C2:E2"/>
    <mergeCell ref="I2:K2"/>
    <mergeCell ref="F2:H2"/>
    <mergeCell ref="L2:M2"/>
    <mergeCell ref="A5:M5"/>
    <mergeCell ref="A6:B6"/>
    <mergeCell ref="C6:E6"/>
    <mergeCell ref="F6:H6"/>
    <mergeCell ref="I6:K6"/>
    <mergeCell ref="L6:M6"/>
    <mergeCell ref="A9:M9"/>
    <mergeCell ref="A10:B10"/>
    <mergeCell ref="C10:E10"/>
    <mergeCell ref="F10:H10"/>
    <mergeCell ref="I10:K10"/>
    <mergeCell ref="L10:M10"/>
    <mergeCell ref="A13:M13"/>
    <mergeCell ref="A14:B14"/>
    <mergeCell ref="C14:E14"/>
    <mergeCell ref="F14:H14"/>
    <mergeCell ref="I14:K14"/>
    <mergeCell ref="L14:M14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Žákyně</vt:lpstr>
      <vt:lpstr>Žáci</vt:lpstr>
      <vt:lpstr>Ženy</vt:lpstr>
      <vt:lpstr>Muži</vt:lpstr>
      <vt:lpstr>Do 14 let</vt:lpstr>
      <vt:lpstr>Nad 15 let</vt:lpstr>
      <vt:lpstr>ODHAD</vt:lpstr>
    </vt:vector>
  </TitlesOfParts>
  <Company>SAR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Peter Vaněk</cp:lastModifiedBy>
  <cp:lastPrinted>2014-09-14T07:11:07Z</cp:lastPrinted>
  <dcterms:created xsi:type="dcterms:W3CDTF">2011-09-13T18:59:04Z</dcterms:created>
  <dcterms:modified xsi:type="dcterms:W3CDTF">2014-09-14T19:40:13Z</dcterms:modified>
</cp:coreProperties>
</file>