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8445" activeTab="1"/>
  </bookViews>
  <sheets>
    <sheet name="STARTOVKA" sheetId="1" r:id="rId1"/>
    <sheet name="MUŽI" sheetId="2" r:id="rId2"/>
    <sheet name="ŽENY" sheetId="3" r:id="rId3"/>
    <sheet name="ŽÁCI" sheetId="4" r:id="rId4"/>
    <sheet name="ŽÁKYNĚ" sheetId="5" r:id="rId5"/>
    <sheet name="SMÍŠENÉ" sheetId="6" r:id="rId6"/>
    <sheet name="ODHAD" sheetId="7" r:id="rId7"/>
  </sheets>
  <definedNames>
    <definedName name="_xlnm._FilterDatabase" localSheetId="0" hidden="1">STARTOVKA!$H$3:$I$147</definedName>
  </definedNames>
  <calcPr calcId="125725"/>
</workbook>
</file>

<file path=xl/calcChain.xml><?xml version="1.0" encoding="utf-8"?>
<calcChain xmlns="http://schemas.openxmlformats.org/spreadsheetml/2006/main">
  <c r="G4" i="3"/>
  <c r="E9" i="6"/>
  <c r="X7"/>
  <c r="X10"/>
  <c r="X13"/>
  <c r="W7"/>
  <c r="W10"/>
  <c r="W13"/>
  <c r="E13"/>
  <c r="G13" s="1"/>
  <c r="Q13"/>
  <c r="R13" s="1"/>
  <c r="E14"/>
  <c r="G14" s="1"/>
  <c r="Q14"/>
  <c r="R14" s="1"/>
  <c r="E15"/>
  <c r="G15" s="1"/>
  <c r="Q15"/>
  <c r="R15" s="1"/>
  <c r="Q12"/>
  <c r="R12" s="1"/>
  <c r="E12"/>
  <c r="G12" s="1"/>
  <c r="Q11"/>
  <c r="R11" s="1"/>
  <c r="E11"/>
  <c r="G11" s="1"/>
  <c r="Q10"/>
  <c r="R10" s="1"/>
  <c r="E10"/>
  <c r="G10" s="1"/>
  <c r="E7"/>
  <c r="E8"/>
  <c r="I130" i="1"/>
  <c r="I131"/>
  <c r="I132"/>
  <c r="H130"/>
  <c r="H131"/>
  <c r="H132"/>
  <c r="G7" i="6"/>
  <c r="Q7"/>
  <c r="R7" s="1"/>
  <c r="G8"/>
  <c r="Q8"/>
  <c r="R8" s="1"/>
  <c r="G9"/>
  <c r="Q9"/>
  <c r="R9"/>
  <c r="E25" i="3"/>
  <c r="G25" s="1"/>
  <c r="Q25"/>
  <c r="R25" s="1"/>
  <c r="E26"/>
  <c r="G26" s="1"/>
  <c r="Q26"/>
  <c r="R26" s="1"/>
  <c r="E27"/>
  <c r="G27" s="1"/>
  <c r="Q27"/>
  <c r="R27" s="1"/>
  <c r="E10" i="2"/>
  <c r="G10" s="1"/>
  <c r="Q10"/>
  <c r="R10" s="1"/>
  <c r="E11"/>
  <c r="G11" s="1"/>
  <c r="Q11"/>
  <c r="R11" s="1"/>
  <c r="E12"/>
  <c r="G12" s="1"/>
  <c r="Q12"/>
  <c r="R12" s="1"/>
  <c r="E28"/>
  <c r="G28" s="1"/>
  <c r="Q28"/>
  <c r="R28" s="1"/>
  <c r="E29"/>
  <c r="G29" s="1"/>
  <c r="Q29"/>
  <c r="R29" s="1"/>
  <c r="E30"/>
  <c r="G30" s="1"/>
  <c r="Q30"/>
  <c r="R30" s="1"/>
  <c r="E7"/>
  <c r="G7" s="1"/>
  <c r="Q7"/>
  <c r="R7" s="1"/>
  <c r="E8"/>
  <c r="G8" s="1"/>
  <c r="Q8"/>
  <c r="R8" s="1"/>
  <c r="E9"/>
  <c r="G9"/>
  <c r="Q9"/>
  <c r="R9" s="1"/>
  <c r="E43"/>
  <c r="G43" s="1"/>
  <c r="Q43"/>
  <c r="R43" s="1"/>
  <c r="E44"/>
  <c r="G44" s="1"/>
  <c r="Q44"/>
  <c r="R44" s="1"/>
  <c r="E45"/>
  <c r="G45" s="1"/>
  <c r="Q45"/>
  <c r="R45" s="1"/>
  <c r="E4"/>
  <c r="G4" s="1"/>
  <c r="Q4"/>
  <c r="R4" s="1"/>
  <c r="E5"/>
  <c r="G5" s="1"/>
  <c r="Q5"/>
  <c r="R5" s="1"/>
  <c r="E6"/>
  <c r="G6" s="1"/>
  <c r="Q6"/>
  <c r="R6"/>
  <c r="E40"/>
  <c r="G40" s="1"/>
  <c r="Q40"/>
  <c r="R40" s="1"/>
  <c r="E41"/>
  <c r="G41" s="1"/>
  <c r="Q41"/>
  <c r="R41" s="1"/>
  <c r="E42"/>
  <c r="G42" s="1"/>
  <c r="Q42"/>
  <c r="R42" s="1"/>
  <c r="M11" i="7"/>
  <c r="K11"/>
  <c r="I11"/>
  <c r="H11"/>
  <c r="F11"/>
  <c r="E11"/>
  <c r="C11"/>
  <c r="B11"/>
  <c r="M7"/>
  <c r="K7"/>
  <c r="I7"/>
  <c r="H7"/>
  <c r="F7"/>
  <c r="E7"/>
  <c r="C7"/>
  <c r="B7"/>
  <c r="B3"/>
  <c r="E3"/>
  <c r="M3"/>
  <c r="I3"/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I6"/>
  <c r="I5"/>
  <c r="I4"/>
  <c r="H6"/>
  <c r="H5"/>
  <c r="H4"/>
  <c r="H3" i="7"/>
  <c r="F3"/>
  <c r="K3"/>
  <c r="C3"/>
  <c r="P3" i="1"/>
  <c r="T3"/>
  <c r="P4"/>
  <c r="T4"/>
  <c r="P5"/>
  <c r="T5"/>
  <c r="T2"/>
  <c r="P2"/>
  <c r="Q3"/>
  <c r="S3"/>
  <c r="Q4"/>
  <c r="S4"/>
  <c r="Q5"/>
  <c r="S5"/>
  <c r="S2"/>
  <c r="Q2"/>
  <c r="Q6" i="6"/>
  <c r="R6" s="1"/>
  <c r="E6"/>
  <c r="G6" s="1"/>
  <c r="Q5"/>
  <c r="R5" s="1"/>
  <c r="E5"/>
  <c r="G5" s="1"/>
  <c r="Q4"/>
  <c r="R4" s="1"/>
  <c r="E4"/>
  <c r="G4" s="1"/>
  <c r="Q12" i="5"/>
  <c r="R12" s="1"/>
  <c r="E12"/>
  <c r="G12" s="1"/>
  <c r="Q11"/>
  <c r="R11" s="1"/>
  <c r="E11"/>
  <c r="G11" s="1"/>
  <c r="Q10"/>
  <c r="R10" s="1"/>
  <c r="E10"/>
  <c r="G10" s="1"/>
  <c r="Q27"/>
  <c r="R27" s="1"/>
  <c r="E27"/>
  <c r="G27" s="1"/>
  <c r="Q26"/>
  <c r="R26" s="1"/>
  <c r="E26"/>
  <c r="G26" s="1"/>
  <c r="Q25"/>
  <c r="R25" s="1"/>
  <c r="E25"/>
  <c r="G25" s="1"/>
  <c r="Q24"/>
  <c r="R24" s="1"/>
  <c r="E24"/>
  <c r="G24" s="1"/>
  <c r="Q23"/>
  <c r="R23" s="1"/>
  <c r="E23"/>
  <c r="G23" s="1"/>
  <c r="Q22"/>
  <c r="R22" s="1"/>
  <c r="E22"/>
  <c r="G22" s="1"/>
  <c r="Q18"/>
  <c r="R18" s="1"/>
  <c r="E18"/>
  <c r="G18" s="1"/>
  <c r="Q17"/>
  <c r="R17" s="1"/>
  <c r="E17"/>
  <c r="G17" s="1"/>
  <c r="Q16"/>
  <c r="R16" s="1"/>
  <c r="E16"/>
  <c r="G16" s="1"/>
  <c r="Q15"/>
  <c r="R15" s="1"/>
  <c r="E15"/>
  <c r="G15" s="1"/>
  <c r="Q14"/>
  <c r="R14" s="1"/>
  <c r="E14"/>
  <c r="G14" s="1"/>
  <c r="Q13"/>
  <c r="R13" s="1"/>
  <c r="E13"/>
  <c r="G13" s="1"/>
  <c r="Q6"/>
  <c r="R6" s="1"/>
  <c r="E6"/>
  <c r="G6" s="1"/>
  <c r="Q5"/>
  <c r="R5" s="1"/>
  <c r="E5"/>
  <c r="G5" s="1"/>
  <c r="Q4"/>
  <c r="R4" s="1"/>
  <c r="E4"/>
  <c r="G4" s="1"/>
  <c r="Q21"/>
  <c r="R21" s="1"/>
  <c r="E21"/>
  <c r="G21" s="1"/>
  <c r="Q20"/>
  <c r="R20" s="1"/>
  <c r="E20"/>
  <c r="G20" s="1"/>
  <c r="Q19"/>
  <c r="R19" s="1"/>
  <c r="E19"/>
  <c r="G19" s="1"/>
  <c r="Q9"/>
  <c r="R9" s="1"/>
  <c r="E9"/>
  <c r="G9" s="1"/>
  <c r="Q8"/>
  <c r="R8" s="1"/>
  <c r="E8"/>
  <c r="G8" s="1"/>
  <c r="Q7"/>
  <c r="R7" s="1"/>
  <c r="E7"/>
  <c r="G7" s="1"/>
  <c r="Q15" i="4"/>
  <c r="R15" s="1"/>
  <c r="E15"/>
  <c r="G15" s="1"/>
  <c r="Q14"/>
  <c r="R14" s="1"/>
  <c r="E14"/>
  <c r="G14" s="1"/>
  <c r="Q13"/>
  <c r="R13" s="1"/>
  <c r="E13"/>
  <c r="G13" s="1"/>
  <c r="Q6"/>
  <c r="R6" s="1"/>
  <c r="E6"/>
  <c r="G6" s="1"/>
  <c r="Q5"/>
  <c r="R5" s="1"/>
  <c r="E5"/>
  <c r="G5" s="1"/>
  <c r="Q4"/>
  <c r="R4" s="1"/>
  <c r="E4"/>
  <c r="G4" s="1"/>
  <c r="Q9"/>
  <c r="R9" s="1"/>
  <c r="E9"/>
  <c r="G9" s="1"/>
  <c r="Q8"/>
  <c r="R8" s="1"/>
  <c r="E8"/>
  <c r="G8" s="1"/>
  <c r="Q7"/>
  <c r="R7" s="1"/>
  <c r="E7"/>
  <c r="G7" s="1"/>
  <c r="Q18"/>
  <c r="R18" s="1"/>
  <c r="E18"/>
  <c r="G18" s="1"/>
  <c r="Q17"/>
  <c r="R17" s="1"/>
  <c r="E17"/>
  <c r="G17" s="1"/>
  <c r="Q16"/>
  <c r="R16" s="1"/>
  <c r="E16"/>
  <c r="G16" s="1"/>
  <c r="Q12"/>
  <c r="R12" s="1"/>
  <c r="E12"/>
  <c r="G12" s="1"/>
  <c r="Q11"/>
  <c r="R11" s="1"/>
  <c r="E11"/>
  <c r="G11" s="1"/>
  <c r="Q10"/>
  <c r="R10" s="1"/>
  <c r="E10"/>
  <c r="G10" s="1"/>
  <c r="Q33" i="3"/>
  <c r="R33" s="1"/>
  <c r="E33"/>
  <c r="G33" s="1"/>
  <c r="Q32"/>
  <c r="R32" s="1"/>
  <c r="E32"/>
  <c r="G32" s="1"/>
  <c r="Q31"/>
  <c r="R31" s="1"/>
  <c r="E31"/>
  <c r="G31" s="1"/>
  <c r="Q18"/>
  <c r="R18" s="1"/>
  <c r="E18"/>
  <c r="G18" s="1"/>
  <c r="Q17"/>
  <c r="R17" s="1"/>
  <c r="E17"/>
  <c r="G17" s="1"/>
  <c r="Q16"/>
  <c r="R16" s="1"/>
  <c r="E16"/>
  <c r="G16" s="1"/>
  <c r="Q12"/>
  <c r="R12" s="1"/>
  <c r="E12"/>
  <c r="G12" s="1"/>
  <c r="Q11"/>
  <c r="R11" s="1"/>
  <c r="E11"/>
  <c r="G11" s="1"/>
  <c r="Q10"/>
  <c r="R10" s="1"/>
  <c r="E10"/>
  <c r="G10" s="1"/>
  <c r="Q15"/>
  <c r="R15" s="1"/>
  <c r="E15"/>
  <c r="G15" s="1"/>
  <c r="Q14"/>
  <c r="R14" s="1"/>
  <c r="E14"/>
  <c r="G14" s="1"/>
  <c r="Q13"/>
  <c r="R13" s="1"/>
  <c r="E13"/>
  <c r="G13" s="1"/>
  <c r="Q9"/>
  <c r="R9" s="1"/>
  <c r="E9"/>
  <c r="G9" s="1"/>
  <c r="Q8"/>
  <c r="R8" s="1"/>
  <c r="E8"/>
  <c r="G8" s="1"/>
  <c r="Q7"/>
  <c r="R7" s="1"/>
  <c r="E7"/>
  <c r="G7" s="1"/>
  <c r="Q30"/>
  <c r="R30" s="1"/>
  <c r="E30"/>
  <c r="G30" s="1"/>
  <c r="Q29"/>
  <c r="R29" s="1"/>
  <c r="E29"/>
  <c r="G29" s="1"/>
  <c r="Q28"/>
  <c r="R28" s="1"/>
  <c r="E28"/>
  <c r="G28" s="1"/>
  <c r="Q6"/>
  <c r="R6" s="1"/>
  <c r="E6"/>
  <c r="G6" s="1"/>
  <c r="Q5"/>
  <c r="R5" s="1"/>
  <c r="E5"/>
  <c r="G5" s="1"/>
  <c r="Q4"/>
  <c r="R4" s="1"/>
  <c r="E4"/>
  <c r="Q21"/>
  <c r="R21" s="1"/>
  <c r="E21"/>
  <c r="G21" s="1"/>
  <c r="Q20"/>
  <c r="R20" s="1"/>
  <c r="E20"/>
  <c r="G20" s="1"/>
  <c r="Q19"/>
  <c r="R19" s="1"/>
  <c r="E19"/>
  <c r="G19" s="1"/>
  <c r="Q24"/>
  <c r="R24" s="1"/>
  <c r="E24"/>
  <c r="G24" s="1"/>
  <c r="Q23"/>
  <c r="R23" s="1"/>
  <c r="E23"/>
  <c r="G23" s="1"/>
  <c r="Q22"/>
  <c r="R22" s="1"/>
  <c r="E22"/>
  <c r="G22" s="1"/>
  <c r="E16" i="2"/>
  <c r="G16" s="1"/>
  <c r="Q16"/>
  <c r="R16" s="1"/>
  <c r="E17"/>
  <c r="G17" s="1"/>
  <c r="Q17"/>
  <c r="R17" s="1"/>
  <c r="E18"/>
  <c r="G18" s="1"/>
  <c r="Q18"/>
  <c r="R18" s="1"/>
  <c r="E22"/>
  <c r="G22" s="1"/>
  <c r="Q22"/>
  <c r="R22" s="1"/>
  <c r="E23"/>
  <c r="G23" s="1"/>
  <c r="Q23"/>
  <c r="R23" s="1"/>
  <c r="E24"/>
  <c r="G24" s="1"/>
  <c r="Q24"/>
  <c r="R24" s="1"/>
  <c r="E49"/>
  <c r="G49" s="1"/>
  <c r="Q49"/>
  <c r="R49" s="1"/>
  <c r="E50"/>
  <c r="G50" s="1"/>
  <c r="Q50"/>
  <c r="R50" s="1"/>
  <c r="E51"/>
  <c r="G51" s="1"/>
  <c r="Q51"/>
  <c r="R51" s="1"/>
  <c r="E37"/>
  <c r="G37" s="1"/>
  <c r="Q37"/>
  <c r="R37" s="1"/>
  <c r="E38"/>
  <c r="G38" s="1"/>
  <c r="Q38"/>
  <c r="R38" s="1"/>
  <c r="E39"/>
  <c r="G39" s="1"/>
  <c r="Q39"/>
  <c r="R39" s="1"/>
  <c r="E25"/>
  <c r="G25" s="1"/>
  <c r="Q25"/>
  <c r="R25" s="1"/>
  <c r="E26"/>
  <c r="G26" s="1"/>
  <c r="Q26"/>
  <c r="R26" s="1"/>
  <c r="E27"/>
  <c r="G27" s="1"/>
  <c r="Q27"/>
  <c r="R27" s="1"/>
  <c r="E34"/>
  <c r="G34" s="1"/>
  <c r="Q34"/>
  <c r="R34" s="1"/>
  <c r="E35"/>
  <c r="G35" s="1"/>
  <c r="Q35"/>
  <c r="R35" s="1"/>
  <c r="E36"/>
  <c r="G36" s="1"/>
  <c r="Q36"/>
  <c r="R36" s="1"/>
  <c r="E31"/>
  <c r="G31" s="1"/>
  <c r="Q31"/>
  <c r="R31" s="1"/>
  <c r="E32"/>
  <c r="G32" s="1"/>
  <c r="Q32"/>
  <c r="R32" s="1"/>
  <c r="E33"/>
  <c r="G33" s="1"/>
  <c r="Q33"/>
  <c r="R33" s="1"/>
  <c r="E19"/>
  <c r="G19" s="1"/>
  <c r="Q19"/>
  <c r="R19" s="1"/>
  <c r="E20"/>
  <c r="G20" s="1"/>
  <c r="Q20"/>
  <c r="R20" s="1"/>
  <c r="E21"/>
  <c r="G21" s="1"/>
  <c r="Q21"/>
  <c r="R21" s="1"/>
  <c r="E46"/>
  <c r="G46" s="1"/>
  <c r="Q46"/>
  <c r="R46" s="1"/>
  <c r="E47"/>
  <c r="G47" s="1"/>
  <c r="Q47"/>
  <c r="R47" s="1"/>
  <c r="E48"/>
  <c r="G48" s="1"/>
  <c r="Q48"/>
  <c r="R48" s="1"/>
  <c r="E14"/>
  <c r="I147" i="1"/>
  <c r="I146"/>
  <c r="I145"/>
  <c r="I144"/>
  <c r="I143"/>
  <c r="I142"/>
  <c r="I141"/>
  <c r="I140"/>
  <c r="I139"/>
  <c r="I138"/>
  <c r="I137"/>
  <c r="I136"/>
  <c r="I135"/>
  <c r="I134"/>
  <c r="I133"/>
  <c r="H133"/>
  <c r="H134"/>
  <c r="H135"/>
  <c r="H136"/>
  <c r="H137"/>
  <c r="H138"/>
  <c r="H139"/>
  <c r="H140"/>
  <c r="H141"/>
  <c r="H142"/>
  <c r="H143"/>
  <c r="H144"/>
  <c r="H145"/>
  <c r="H146"/>
  <c r="H147"/>
  <c r="E13" i="2"/>
  <c r="E15"/>
  <c r="T12" i="6" l="1"/>
  <c r="U12" s="1"/>
  <c r="T45" i="2"/>
  <c r="U45" s="1"/>
  <c r="T42"/>
  <c r="U42" s="1"/>
  <c r="T9"/>
  <c r="U9" s="1"/>
  <c r="T6"/>
  <c r="U6" s="1"/>
  <c r="T30"/>
  <c r="U30" s="1"/>
  <c r="T12"/>
  <c r="U12" s="1"/>
  <c r="T29" i="3"/>
  <c r="U29" s="1"/>
  <c r="T15" i="4"/>
  <c r="U15" s="1"/>
  <c r="T20" i="3"/>
  <c r="U20" s="1"/>
  <c r="T15" i="6"/>
  <c r="U15" s="1"/>
  <c r="T14"/>
  <c r="U14" s="1"/>
  <c r="T13"/>
  <c r="T14" i="3"/>
  <c r="U14" s="1"/>
  <c r="T11"/>
  <c r="U11" s="1"/>
  <c r="T17"/>
  <c r="U17" s="1"/>
  <c r="T32"/>
  <c r="U32" s="1"/>
  <c r="T13"/>
  <c r="T16"/>
  <c r="U16" s="1"/>
  <c r="T27"/>
  <c r="U27" s="1"/>
  <c r="T9" i="6"/>
  <c r="U9" s="1"/>
  <c r="T8" i="3"/>
  <c r="U8" s="1"/>
  <c r="T10"/>
  <c r="U10" s="1"/>
  <c r="T31"/>
  <c r="T26"/>
  <c r="U26" s="1"/>
  <c r="T10" i="6"/>
  <c r="T11"/>
  <c r="U11" s="1"/>
  <c r="T12" i="5"/>
  <c r="U12" s="1"/>
  <c r="T27"/>
  <c r="U27" s="1"/>
  <c r="T24"/>
  <c r="U24" s="1"/>
  <c r="T15"/>
  <c r="U15" s="1"/>
  <c r="T18"/>
  <c r="U18" s="1"/>
  <c r="T14" i="4"/>
  <c r="U14" s="1"/>
  <c r="T6"/>
  <c r="U6" s="1"/>
  <c r="T5"/>
  <c r="U5" s="1"/>
  <c r="T7" i="3"/>
  <c r="U7" s="1"/>
  <c r="T5"/>
  <c r="U5" s="1"/>
  <c r="T13" i="4"/>
  <c r="U13" s="1"/>
  <c r="T9"/>
  <c r="U9" s="1"/>
  <c r="T21" i="5"/>
  <c r="U21" s="1"/>
  <c r="T6"/>
  <c r="U6" s="1"/>
  <c r="T12" i="4"/>
  <c r="U12" s="1"/>
  <c r="T8"/>
  <c r="U8" s="1"/>
  <c r="T18"/>
  <c r="U18" s="1"/>
  <c r="T18" i="2"/>
  <c r="U18" s="1"/>
  <c r="T23" i="3"/>
  <c r="U23" s="1"/>
  <c r="T28"/>
  <c r="U28" s="1"/>
  <c r="T19"/>
  <c r="U19" s="1"/>
  <c r="T7" i="4"/>
  <c r="T17"/>
  <c r="U17" s="1"/>
  <c r="T11"/>
  <c r="U11" s="1"/>
  <c r="T9" i="5"/>
  <c r="U9" s="1"/>
  <c r="T4" i="4"/>
  <c r="T4" i="3"/>
  <c r="T16" i="4"/>
  <c r="T10"/>
  <c r="W10" s="1"/>
  <c r="X10" s="1"/>
  <c r="T22" i="3"/>
  <c r="T8" i="6"/>
  <c r="U8" s="1"/>
  <c r="T7"/>
  <c r="U7" s="1"/>
  <c r="T6"/>
  <c r="U6" s="1"/>
  <c r="T7" i="5"/>
  <c r="T8"/>
  <c r="U8" s="1"/>
  <c r="T19"/>
  <c r="T20"/>
  <c r="U20" s="1"/>
  <c r="T4"/>
  <c r="T5"/>
  <c r="U5" s="1"/>
  <c r="T13"/>
  <c r="U13" s="1"/>
  <c r="T14"/>
  <c r="U14" s="1"/>
  <c r="T16"/>
  <c r="T17"/>
  <c r="U17" s="1"/>
  <c r="T22"/>
  <c r="T23"/>
  <c r="U23" s="1"/>
  <c r="T25"/>
  <c r="T26"/>
  <c r="U26" s="1"/>
  <c r="T10"/>
  <c r="T11"/>
  <c r="U11" s="1"/>
  <c r="T4" i="6"/>
  <c r="T5"/>
  <c r="U5" s="1"/>
  <c r="T25" i="3"/>
  <c r="U25" s="1"/>
  <c r="T26" i="2"/>
  <c r="U26" s="1"/>
  <c r="T10"/>
  <c r="U10" s="1"/>
  <c r="T41"/>
  <c r="U41" s="1"/>
  <c r="T40"/>
  <c r="T5"/>
  <c r="U5" s="1"/>
  <c r="T4"/>
  <c r="T44"/>
  <c r="U44" s="1"/>
  <c r="T43"/>
  <c r="T8"/>
  <c r="U8" s="1"/>
  <c r="T7"/>
  <c r="T29"/>
  <c r="U29" s="1"/>
  <c r="T28"/>
  <c r="T11"/>
  <c r="U11" s="1"/>
  <c r="T47"/>
  <c r="U47" s="1"/>
  <c r="T46"/>
  <c r="U46" s="1"/>
  <c r="T20"/>
  <c r="U20" s="1"/>
  <c r="T19"/>
  <c r="U19" s="1"/>
  <c r="T32"/>
  <c r="U32" s="1"/>
  <c r="T31"/>
  <c r="T34"/>
  <c r="T39"/>
  <c r="U39" s="1"/>
  <c r="T51"/>
  <c r="U51" s="1"/>
  <c r="T24"/>
  <c r="U24" s="1"/>
  <c r="U4" i="6"/>
  <c r="W7" i="5"/>
  <c r="X7" s="1"/>
  <c r="U7"/>
  <c r="U4"/>
  <c r="W16"/>
  <c r="X16" s="1"/>
  <c r="U16"/>
  <c r="W22"/>
  <c r="X22" s="1"/>
  <c r="U22"/>
  <c r="W25"/>
  <c r="X25" s="1"/>
  <c r="U25"/>
  <c r="U10"/>
  <c r="U16" i="4"/>
  <c r="W7"/>
  <c r="X7" s="1"/>
  <c r="U7"/>
  <c r="W4"/>
  <c r="X4" s="1"/>
  <c r="U4"/>
  <c r="W13"/>
  <c r="X13" s="1"/>
  <c r="U22" i="3"/>
  <c r="U4"/>
  <c r="U13"/>
  <c r="U31"/>
  <c r="T24"/>
  <c r="U24" s="1"/>
  <c r="T21"/>
  <c r="U21" s="1"/>
  <c r="T6"/>
  <c r="U6" s="1"/>
  <c r="T30"/>
  <c r="U30" s="1"/>
  <c r="T9"/>
  <c r="U9" s="1"/>
  <c r="T15"/>
  <c r="U15" s="1"/>
  <c r="T12"/>
  <c r="U12" s="1"/>
  <c r="T18"/>
  <c r="U18" s="1"/>
  <c r="T33"/>
  <c r="U33" s="1"/>
  <c r="T38" i="2"/>
  <c r="U38" s="1"/>
  <c r="T37"/>
  <c r="T50"/>
  <c r="U50" s="1"/>
  <c r="T49"/>
  <c r="T23"/>
  <c r="U23" s="1"/>
  <c r="T22"/>
  <c r="T17"/>
  <c r="U17" s="1"/>
  <c r="T16"/>
  <c r="T35"/>
  <c r="U35" s="1"/>
  <c r="T48"/>
  <c r="U48" s="1"/>
  <c r="T21"/>
  <c r="U21" s="1"/>
  <c r="T33"/>
  <c r="U33" s="1"/>
  <c r="T36"/>
  <c r="U36" s="1"/>
  <c r="T27"/>
  <c r="U27" s="1"/>
  <c r="T25"/>
  <c r="U31"/>
  <c r="U34"/>
  <c r="W13" i="5" l="1"/>
  <c r="X13" s="1"/>
  <c r="W16" i="4"/>
  <c r="X16" s="1"/>
  <c r="U10"/>
  <c r="V17" s="1"/>
  <c r="W25" i="3"/>
  <c r="X25" s="1"/>
  <c r="U13" i="6"/>
  <c r="V13" s="1"/>
  <c r="W31" i="3"/>
  <c r="X31" s="1"/>
  <c r="W4"/>
  <c r="X4" s="1"/>
  <c r="V15" i="6"/>
  <c r="W10" i="3"/>
  <c r="X10" s="1"/>
  <c r="W7"/>
  <c r="X7" s="1"/>
  <c r="W19" i="5"/>
  <c r="X19" s="1"/>
  <c r="U10" i="6"/>
  <c r="W10" i="5"/>
  <c r="X10" s="1"/>
  <c r="V14" i="4"/>
  <c r="W4" i="6"/>
  <c r="X4" s="1"/>
  <c r="W4" i="5"/>
  <c r="X4" s="1"/>
  <c r="V5" i="4"/>
  <c r="W34" i="2"/>
  <c r="X34" s="1"/>
  <c r="V11" i="4"/>
  <c r="U19" i="5"/>
  <c r="V11" s="1"/>
  <c r="V26" i="3"/>
  <c r="V14" i="5"/>
  <c r="V18" i="3"/>
  <c r="V9" i="5"/>
  <c r="V6" i="6"/>
  <c r="V27" i="3"/>
  <c r="V25"/>
  <c r="U28" i="2"/>
  <c r="W28"/>
  <c r="X28" s="1"/>
  <c r="U7"/>
  <c r="W7"/>
  <c r="X7" s="1"/>
  <c r="U43"/>
  <c r="W43"/>
  <c r="X43" s="1"/>
  <c r="U4"/>
  <c r="W4"/>
  <c r="X4" s="1"/>
  <c r="U40"/>
  <c r="W40"/>
  <c r="X40" s="1"/>
  <c r="W10"/>
  <c r="X10" s="1"/>
  <c r="W31"/>
  <c r="X31" s="1"/>
  <c r="W19"/>
  <c r="X19" s="1"/>
  <c r="W46"/>
  <c r="X46" s="1"/>
  <c r="V10" i="5"/>
  <c r="V5"/>
  <c r="V18"/>
  <c r="V16"/>
  <c r="V4"/>
  <c r="V7"/>
  <c r="V24"/>
  <c r="V21"/>
  <c r="V15" i="4"/>
  <c r="V13"/>
  <c r="V7"/>
  <c r="V10"/>
  <c r="V18"/>
  <c r="V15" i="3"/>
  <c r="V30"/>
  <c r="V21"/>
  <c r="V24"/>
  <c r="V17"/>
  <c r="V14"/>
  <c r="V29"/>
  <c r="V20"/>
  <c r="V23"/>
  <c r="W16"/>
  <c r="X16" s="1"/>
  <c r="W13"/>
  <c r="X13" s="1"/>
  <c r="W28"/>
  <c r="X28" s="1"/>
  <c r="W19"/>
  <c r="X19" s="1"/>
  <c r="W22"/>
  <c r="X22" s="1"/>
  <c r="V33"/>
  <c r="V12"/>
  <c r="V9"/>
  <c r="V6"/>
  <c r="V32"/>
  <c r="V11"/>
  <c r="V8"/>
  <c r="V5"/>
  <c r="V31"/>
  <c r="V16"/>
  <c r="V10"/>
  <c r="V13"/>
  <c r="V7"/>
  <c r="V28"/>
  <c r="V4"/>
  <c r="V19"/>
  <c r="V22"/>
  <c r="U16" i="2"/>
  <c r="W16"/>
  <c r="X16" s="1"/>
  <c r="U22"/>
  <c r="W22"/>
  <c r="X22" s="1"/>
  <c r="U49"/>
  <c r="W49"/>
  <c r="X49" s="1"/>
  <c r="U37"/>
  <c r="W37"/>
  <c r="X37" s="1"/>
  <c r="U25"/>
  <c r="W25"/>
  <c r="X25" s="1"/>
  <c r="Q13"/>
  <c r="R13" s="1"/>
  <c r="Q14"/>
  <c r="R14" s="1"/>
  <c r="Q15"/>
  <c r="R15" s="1"/>
  <c r="G15"/>
  <c r="G14"/>
  <c r="G13"/>
  <c r="V7" i="6" l="1"/>
  <c r="Y31" i="3"/>
  <c r="V5" i="6"/>
  <c r="V8"/>
  <c r="V14"/>
  <c r="Y4" i="3"/>
  <c r="Y10"/>
  <c r="Y7"/>
  <c r="V23" i="5"/>
  <c r="V6" i="4"/>
  <c r="V16"/>
  <c r="V4"/>
  <c r="V9"/>
  <c r="V8"/>
  <c r="V12"/>
  <c r="Y10" s="1"/>
  <c r="V10" i="6"/>
  <c r="V12"/>
  <c r="V11"/>
  <c r="V15" i="5"/>
  <c r="V12"/>
  <c r="Y10" s="1"/>
  <c r="V19"/>
  <c r="V13"/>
  <c r="V25"/>
  <c r="V6"/>
  <c r="Y4" s="1"/>
  <c r="V27"/>
  <c r="V8"/>
  <c r="Y7" s="1"/>
  <c r="V17"/>
  <c r="Y16" s="1"/>
  <c r="V22"/>
  <c r="Y22" s="1"/>
  <c r="V26"/>
  <c r="V20"/>
  <c r="Y25" i="3"/>
  <c r="V4" i="6"/>
  <c r="V9"/>
  <c r="Y4" i="4"/>
  <c r="Y16"/>
  <c r="Y13"/>
  <c r="Y22" i="3"/>
  <c r="Y19"/>
  <c r="Y28"/>
  <c r="Y13"/>
  <c r="Y16"/>
  <c r="T13" i="2"/>
  <c r="U13" s="1"/>
  <c r="T15"/>
  <c r="U15" s="1"/>
  <c r="T14"/>
  <c r="U14" s="1"/>
  <c r="Y7" i="4" l="1"/>
  <c r="Y19" i="5"/>
  <c r="Y13"/>
  <c r="Y25"/>
  <c r="V19" i="2"/>
  <c r="V12"/>
  <c r="V6"/>
  <c r="V11"/>
  <c r="V9"/>
  <c r="V44"/>
  <c r="V45"/>
  <c r="V7"/>
  <c r="V4"/>
  <c r="V42"/>
  <c r="V30"/>
  <c r="V40"/>
  <c r="V29"/>
  <c r="V41"/>
  <c r="V28"/>
  <c r="V43"/>
  <c r="V5"/>
  <c r="V8"/>
  <c r="V10"/>
  <c r="V38"/>
  <c r="V23"/>
  <c r="V17"/>
  <c r="V22"/>
  <c r="V39"/>
  <c r="V51"/>
  <c r="V50"/>
  <c r="V49"/>
  <c r="V24"/>
  <c r="V18"/>
  <c r="V16"/>
  <c r="V37"/>
  <c r="V20"/>
  <c r="V33"/>
  <c r="V47"/>
  <c r="V31"/>
  <c r="V26"/>
  <c r="V34"/>
  <c r="V27"/>
  <c r="V36"/>
  <c r="V48"/>
  <c r="V21"/>
  <c r="V46"/>
  <c r="V32"/>
  <c r="V35"/>
  <c r="V25"/>
  <c r="V15"/>
  <c r="V14"/>
  <c r="V13"/>
  <c r="W13"/>
  <c r="X13" s="1"/>
  <c r="Y43" l="1"/>
  <c r="Y28"/>
  <c r="Y40"/>
  <c r="Y7"/>
  <c r="Y10"/>
  <c r="Y4"/>
  <c r="Y16"/>
  <c r="Y37"/>
  <c r="Y49"/>
  <c r="Y22"/>
  <c r="Y34"/>
  <c r="Y46"/>
  <c r="Y31"/>
  <c r="Y25"/>
  <c r="Y19"/>
  <c r="Y13"/>
</calcChain>
</file>

<file path=xl/sharedStrings.xml><?xml version="1.0" encoding="utf-8"?>
<sst xmlns="http://schemas.openxmlformats.org/spreadsheetml/2006/main" count="728" uniqueCount="219">
  <si>
    <t>POŘ. ČÍSLO</t>
  </si>
  <si>
    <t>HLÍDKA</t>
  </si>
  <si>
    <t>SKUTEČNÉ STARTOVNÍ POŘADÍ</t>
  </si>
  <si>
    <t>STARTOVNÍ ČAS</t>
  </si>
  <si>
    <t>ODDÍL</t>
  </si>
  <si>
    <t>KATEGORIE</t>
  </si>
  <si>
    <t>SEZNAM ODDÍLŮ:</t>
  </si>
  <si>
    <t>TOM Nezmaři Bílovec</t>
  </si>
  <si>
    <t>MUŽI</t>
  </si>
  <si>
    <t>ŽENY</t>
  </si>
  <si>
    <t>ŽÁCI</t>
  </si>
  <si>
    <t>ŽÁKYNĚ</t>
  </si>
  <si>
    <t>CÍLOVÝ ČAS</t>
  </si>
  <si>
    <t>ČAS NA TRATI</t>
  </si>
  <si>
    <t>TRESTNÉ MINUTY</t>
  </si>
  <si>
    <t>CELKEM</t>
  </si>
  <si>
    <t>ZDRŽENÍ</t>
  </si>
  <si>
    <t>VÝSLEDNÝ ČAS</t>
  </si>
  <si>
    <t>UMÍSTĚNÍ SKUPINY</t>
  </si>
  <si>
    <t>VÝSLEDNÝ ČAS SKUPINY</t>
  </si>
  <si>
    <t>PŘÍJMENÍ, JMÉNO, ROČNÍK</t>
  </si>
  <si>
    <t>START. ČAS</t>
  </si>
  <si>
    <t>UMÍSTĚNÍ V CELKU</t>
  </si>
  <si>
    <t>START PRVNÍHO</t>
  </si>
  <si>
    <t>PO SEŘAZENÍ ODSTRANIT CELÝ SLOUPEC</t>
  </si>
  <si>
    <t>FILTR KATEGORIÍ</t>
  </si>
  <si>
    <t>FILTR ODDÍLŮ</t>
  </si>
  <si>
    <t>SEZNAM KATEGORIÍ:</t>
  </si>
  <si>
    <t>O</t>
  </si>
  <si>
    <t>L</t>
  </si>
  <si>
    <t>U</t>
  </si>
  <si>
    <t>M</t>
  </si>
  <si>
    <t>P</t>
  </si>
  <si>
    <t>V</t>
  </si>
  <si>
    <t>PD</t>
  </si>
  <si>
    <t>TT</t>
  </si>
  <si>
    <t>D</t>
  </si>
  <si>
    <t>KPČ</t>
  </si>
  <si>
    <t>TRESTNÉ MINUTY CELKEM</t>
  </si>
  <si>
    <t>UMÍSTĚNÍ ZE VŠECH</t>
  </si>
  <si>
    <t>Sukáč Vladan  89</t>
  </si>
  <si>
    <t>Šupina Jan  89</t>
  </si>
  <si>
    <t>Tkáč Vítězslav  85</t>
  </si>
  <si>
    <t>Gachová Daniela  97</t>
  </si>
  <si>
    <t>Koloničná Taťána  97</t>
  </si>
  <si>
    <t>Pasterňák Tomáš  93</t>
  </si>
  <si>
    <t>Koloničný Libor  70</t>
  </si>
  <si>
    <t>Gach Roman  63</t>
  </si>
  <si>
    <t>Bukovjan Adam 97</t>
  </si>
  <si>
    <t>Bílek Petr  99</t>
  </si>
  <si>
    <t>Bajtek  Jiří 98</t>
  </si>
  <si>
    <t>Kenja Lukáš 86</t>
  </si>
  <si>
    <t>Bečica Radek 88</t>
  </si>
  <si>
    <t>Slovák Radek 72</t>
  </si>
  <si>
    <t>Houšková Daniela  00</t>
  </si>
  <si>
    <t>Poustková Dominika  00</t>
  </si>
  <si>
    <t>Vejrostová Romana  65</t>
  </si>
  <si>
    <t>Rosáková Blanka  93</t>
  </si>
  <si>
    <t>Kosinová Lucie  88</t>
  </si>
  <si>
    <t>Razima Vojtěch  98</t>
  </si>
  <si>
    <t>Novák  Milan 97</t>
  </si>
  <si>
    <t>Vágner Karel  01</t>
  </si>
  <si>
    <t>Machorek David 94</t>
  </si>
  <si>
    <t>Salač Filip 91</t>
  </si>
  <si>
    <t>Vyvialová  Kateřina 97</t>
  </si>
  <si>
    <t>Kunzová Zuzana  97</t>
  </si>
  <si>
    <t>Kasperčíková Adéla  97</t>
  </si>
  <si>
    <t>Blecha Jan  88</t>
  </si>
  <si>
    <t>Kareš Jan  91</t>
  </si>
  <si>
    <t>Procházka Vít  80</t>
  </si>
  <si>
    <t>Fabián Patrik 00</t>
  </si>
  <si>
    <t>Fešar Radovan 00</t>
  </si>
  <si>
    <t>Scholaster Petr  99</t>
  </si>
  <si>
    <t>Muller  Bedřich  89</t>
  </si>
  <si>
    <t>Migra Jakub  94</t>
  </si>
  <si>
    <t>Puk Dalibor  94</t>
  </si>
  <si>
    <t>Mrázková Karolína  98</t>
  </si>
  <si>
    <t>Získalová Karolína  98</t>
  </si>
  <si>
    <t>Mičková Markéta 00</t>
  </si>
  <si>
    <t>Paluzgová Ada  91</t>
  </si>
  <si>
    <t>Vojtasíková Lenka  89</t>
  </si>
  <si>
    <t>Juřenová Lucie  98</t>
  </si>
  <si>
    <t>Šebestová Zuzana 02</t>
  </si>
  <si>
    <t>Círalová Anna 00</t>
  </si>
  <si>
    <t>Schiendlová Justýna 00</t>
  </si>
  <si>
    <t>Berger Roman  92</t>
  </si>
  <si>
    <t>Pokluda David  92</t>
  </si>
  <si>
    <t>Slavík Petr  88</t>
  </si>
  <si>
    <t>Wagnerová Magdalena03</t>
  </si>
  <si>
    <t>Reidlová Kateřina 00</t>
  </si>
  <si>
    <t>Wagnerová Marie 01</t>
  </si>
  <si>
    <t>Jaššová Andrea  93</t>
  </si>
  <si>
    <t>Haroková  Kristýna 95</t>
  </si>
  <si>
    <t>Haroková Martina 95</t>
  </si>
  <si>
    <t>Vaněk Vítezslav  97</t>
  </si>
  <si>
    <t>Špáda Petr  97</t>
  </si>
  <si>
    <t>Vávra Kryštov 97</t>
  </si>
  <si>
    <t>Pavlů Libor  85</t>
  </si>
  <si>
    <t>Fojtášek  Michal  93</t>
  </si>
  <si>
    <t>Kopeček Petr  96</t>
  </si>
  <si>
    <t>Bojarčuková Erika  00</t>
  </si>
  <si>
    <t>Plášilová  Eliška 00</t>
  </si>
  <si>
    <t>Svobodová  Klára 01</t>
  </si>
  <si>
    <t>Sekalová Martina  88</t>
  </si>
  <si>
    <t>Novotná Zuzana  96</t>
  </si>
  <si>
    <t>Rechtoriková Linda  87</t>
  </si>
  <si>
    <t>Šebesta Radek 98</t>
  </si>
  <si>
    <t>Círal František 98</t>
  </si>
  <si>
    <t>Janeček Adam 98</t>
  </si>
  <si>
    <t>Slezák Michal  80</t>
  </si>
  <si>
    <t>Hájek Jiří  82</t>
  </si>
  <si>
    <t>Konečný David  82</t>
  </si>
  <si>
    <t>Macurová Barbora 99</t>
  </si>
  <si>
    <t>Magnusková Veronika 00</t>
  </si>
  <si>
    <t>Hřebíková Veronika 96</t>
  </si>
  <si>
    <t>Svobodová Kristýna 96</t>
  </si>
  <si>
    <t>Razimová  Anna 93</t>
  </si>
  <si>
    <t>Kubánková Magdaléna oo</t>
  </si>
  <si>
    <t>Linhart Jakub 95</t>
  </si>
  <si>
    <t>Haleš  Michal 93</t>
  </si>
  <si>
    <t>Nejedlá Adéla  99</t>
  </si>
  <si>
    <t>Šimková Kateřina  98</t>
  </si>
  <si>
    <t>Popová  Tereza  98</t>
  </si>
  <si>
    <t>Čokrtová  Eva 88</t>
  </si>
  <si>
    <t>Čokrtová  Jana 92</t>
  </si>
  <si>
    <t>Čokrtová  Kateřina 94</t>
  </si>
  <si>
    <t>Výmolová  Lenka 00</t>
  </si>
  <si>
    <t>Žváková Michaela  98</t>
  </si>
  <si>
    <t>Helcl Josef  94</t>
  </si>
  <si>
    <t>Němeček  Tomáš 92</t>
  </si>
  <si>
    <t>Houška Vojtěch  89</t>
  </si>
  <si>
    <t>Maršík Lukáš 01</t>
  </si>
  <si>
    <t>Sviták Jiří 01</t>
  </si>
  <si>
    <t>Truhlář Vít 01</t>
  </si>
  <si>
    <t>Bajgarová Vanda  84</t>
  </si>
  <si>
    <t>Richtárová  Monika 88</t>
  </si>
  <si>
    <t>Slavíková Hana  84</t>
  </si>
  <si>
    <t>Vejrosta Zdeněk  61</t>
  </si>
  <si>
    <t>Vejrosta Jan  91</t>
  </si>
  <si>
    <t>Šimek Karel  73</t>
  </si>
  <si>
    <t>Domčíková Radka 92</t>
  </si>
  <si>
    <t>Trávničková Lucie  95</t>
  </si>
  <si>
    <t>Jaššová Kamila 96</t>
  </si>
  <si>
    <t>Němeček Miloš  71</t>
  </si>
  <si>
    <t>Palivec David  84</t>
  </si>
  <si>
    <t>Němeček David  95</t>
  </si>
  <si>
    <t>Malíková Lucie  88</t>
  </si>
  <si>
    <t>Černá Jitka  93</t>
  </si>
  <si>
    <t>Nejedlá Kristýna 94</t>
  </si>
  <si>
    <t>Levan Tomáš 90</t>
  </si>
  <si>
    <t>Bendžela Jakub 86</t>
  </si>
  <si>
    <t>Fúsek Tomáš 66</t>
  </si>
  <si>
    <t>Koloničná Radka  94</t>
  </si>
  <si>
    <t>Horecká Eva  93</t>
  </si>
  <si>
    <t>Žálková Daniela  74</t>
  </si>
  <si>
    <t>Novák Ondřej 92</t>
  </si>
  <si>
    <t>Vrána Pavel  90</t>
  </si>
  <si>
    <t>Urban Michal 96</t>
  </si>
  <si>
    <t>Juřenová  Zuzana 95</t>
  </si>
  <si>
    <t>Magerová Hana  95</t>
  </si>
  <si>
    <t>Slípková Lucie  95</t>
  </si>
  <si>
    <t>Kenja Marcel 85</t>
  </si>
  <si>
    <t>Gargulák Lukáš 88</t>
  </si>
  <si>
    <t>Končák Marian 82</t>
  </si>
  <si>
    <t>Řeháčková Markéta 96</t>
  </si>
  <si>
    <t>Kubánková Michaela 97</t>
  </si>
  <si>
    <t>Pokludová Šárka 96</t>
  </si>
  <si>
    <t>Petrnoušek Jiří 95</t>
  </si>
  <si>
    <t>Doutnáč Zdeněk 87</t>
  </si>
  <si>
    <t>Plešinger Zdeněk 95</t>
  </si>
  <si>
    <t>Šebesta Miroslav 71</t>
  </si>
  <si>
    <t>Círal František 71</t>
  </si>
  <si>
    <t>Sedláček Martin 73</t>
  </si>
  <si>
    <t>Kalousek Petr 86</t>
  </si>
  <si>
    <t>Žlutý kvítek Palkovice</t>
  </si>
  <si>
    <t>TOM Tuláci FM</t>
  </si>
  <si>
    <t>TOM Černý Delfín Fryšták</t>
  </si>
  <si>
    <t>TOM Delfíni Borotín</t>
  </si>
  <si>
    <t>Kralupy nad Vltavou</t>
  </si>
  <si>
    <t>TOM Pacov</t>
  </si>
  <si>
    <t>TOM Mikulášovice</t>
  </si>
  <si>
    <t>Tom Svišti Bohumín</t>
  </si>
  <si>
    <t>TOM Kamarádi Pacov</t>
  </si>
  <si>
    <t>TOM Práčata Rapšach</t>
  </si>
  <si>
    <t>Kynšperk nad Ohří</t>
  </si>
  <si>
    <t>TOM Český Brod</t>
  </si>
  <si>
    <t>TOM Černý delfín Fryšták</t>
  </si>
  <si>
    <t>Kubešová Karolína 99</t>
  </si>
  <si>
    <t>ODHAD:</t>
  </si>
  <si>
    <t>OD 20%</t>
  </si>
  <si>
    <t>DO 20%</t>
  </si>
  <si>
    <t>OD 30%</t>
  </si>
  <si>
    <t>DO 30%</t>
  </si>
  <si>
    <t>BARVA</t>
  </si>
  <si>
    <t>1 TRESTNÝ</t>
  </si>
  <si>
    <t>2 TRESTNÉ</t>
  </si>
  <si>
    <t>SKUTEČNÁ VZDÁLENOST</t>
  </si>
  <si>
    <t>-</t>
  </si>
  <si>
    <t>POD</t>
  </si>
  <si>
    <t>0 TRESTNÝCH</t>
  </si>
  <si>
    <t>NAD</t>
  </si>
  <si>
    <t>MÍčková Eliška  99</t>
  </si>
  <si>
    <t>Fuksa Lukáš 97</t>
  </si>
  <si>
    <t>TOM Divočáci Frýdlant n/O</t>
  </si>
  <si>
    <t>Polachová Tereza 00</t>
  </si>
  <si>
    <t>Kubešová Ivana 78</t>
  </si>
  <si>
    <t>Urbanová Kateřina 00</t>
  </si>
  <si>
    <t>Vrábelová Adéla  01</t>
  </si>
  <si>
    <t xml:space="preserve">Mařincová Lucie </t>
  </si>
  <si>
    <t>Vágner Jarda</t>
  </si>
  <si>
    <t>Hajda Dominik</t>
  </si>
  <si>
    <t>Huďa  Ondřej 95</t>
  </si>
  <si>
    <t>Slípková Lucie  94</t>
  </si>
  <si>
    <t>SMÍŠENÉ</t>
  </si>
  <si>
    <t>Gilg Tomáš + Zajíček Filip</t>
  </si>
  <si>
    <t>Mirga Jakub  94</t>
  </si>
  <si>
    <t>Fuksa Lukáš 96</t>
  </si>
  <si>
    <t>Vávra Kryštof 97</t>
  </si>
  <si>
    <t>ŽENY + ŽÁCI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</si>
</sst>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0.0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6" tint="-0.24997711111789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8"/>
      <color theme="6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11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11" fillId="0" borderId="3" xfId="0" applyNumberFormat="1" applyFont="1" applyFill="1" applyBorder="1" applyAlignment="1" applyProtection="1">
      <alignment horizontal="center"/>
      <protection locked="0"/>
    </xf>
    <xf numFmtId="164" fontId="5" fillId="0" borderId="3" xfId="0" applyNumberFormat="1" applyFont="1" applyFill="1" applyBorder="1" applyAlignment="1">
      <alignment horizontal="center"/>
    </xf>
    <xf numFmtId="1" fontId="11" fillId="0" borderId="3" xfId="0" applyNumberFormat="1" applyFont="1" applyFill="1" applyBorder="1" applyAlignment="1" applyProtection="1">
      <alignment horizontal="center"/>
      <protection locked="0"/>
    </xf>
    <xf numFmtId="1" fontId="5" fillId="0" borderId="3" xfId="0" applyNumberFormat="1" applyFont="1" applyFill="1" applyBorder="1" applyAlignment="1">
      <alignment horizontal="center"/>
    </xf>
    <xf numFmtId="21" fontId="11" fillId="0" borderId="3" xfId="0" applyNumberFormat="1" applyFont="1" applyFill="1" applyBorder="1" applyAlignment="1" applyProtection="1">
      <alignment horizontal="center"/>
      <protection locked="0"/>
    </xf>
    <xf numFmtId="164" fontId="11" fillId="0" borderId="8" xfId="0" applyNumberFormat="1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>
      <alignment horizontal="center"/>
    </xf>
    <xf numFmtId="1" fontId="11" fillId="0" borderId="8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>
      <alignment horizontal="center"/>
    </xf>
    <xf numFmtId="164" fontId="10" fillId="0" borderId="2" xfId="0" applyNumberFormat="1" applyFont="1" applyFill="1" applyBorder="1" applyAlignment="1" applyProtection="1">
      <alignment horizontal="center"/>
      <protection locked="0"/>
    </xf>
    <xf numFmtId="164" fontId="10" fillId="0" borderId="5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" fontId="11" fillId="0" borderId="10" xfId="0" applyNumberFormat="1" applyFont="1" applyFill="1" applyBorder="1" applyAlignment="1" applyProtection="1">
      <alignment horizontal="center"/>
      <protection locked="0"/>
    </xf>
    <xf numFmtId="1" fontId="11" fillId="0" borderId="11" xfId="0" applyNumberFormat="1" applyFont="1" applyFill="1" applyBorder="1" applyAlignment="1" applyProtection="1">
      <alignment horizontal="center"/>
      <protection locked="0"/>
    </xf>
    <xf numFmtId="1" fontId="11" fillId="0" borderId="1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7" fillId="0" borderId="3" xfId="0" applyFont="1" applyFill="1" applyBorder="1"/>
    <xf numFmtId="0" fontId="17" fillId="0" borderId="0" xfId="0" applyFont="1" applyFill="1" applyBorder="1"/>
    <xf numFmtId="0" fontId="17" fillId="0" borderId="8" xfId="0" applyFont="1" applyFill="1" applyBorder="1"/>
    <xf numFmtId="0" fontId="17" fillId="0" borderId="0" xfId="0" applyFont="1" applyBorder="1" applyAlignment="1">
      <alignment vertical="center" wrapText="1"/>
    </xf>
    <xf numFmtId="0" fontId="1" fillId="0" borderId="0" xfId="0" applyFont="1" applyBorder="1"/>
    <xf numFmtId="165" fontId="0" fillId="0" borderId="0" xfId="0" applyNumberFormat="1" applyBorder="1"/>
    <xf numFmtId="0" fontId="0" fillId="3" borderId="0" xfId="0" applyFill="1" applyBorder="1"/>
    <xf numFmtId="0" fontId="0" fillId="5" borderId="15" xfId="0" applyFill="1" applyBorder="1"/>
    <xf numFmtId="165" fontId="0" fillId="0" borderId="0" xfId="0" applyNumberFormat="1"/>
    <xf numFmtId="165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/>
    <xf numFmtId="165" fontId="20" fillId="0" borderId="0" xfId="0" applyNumberFormat="1" applyFont="1" applyAlignment="1">
      <alignment horizontal="center" vertical="center"/>
    </xf>
    <xf numFmtId="165" fontId="0" fillId="4" borderId="0" xfId="0" applyNumberFormat="1" applyFill="1"/>
    <xf numFmtId="0" fontId="0" fillId="5" borderId="0" xfId="0" applyFill="1" applyBorder="1"/>
    <xf numFmtId="0" fontId="16" fillId="2" borderId="0" xfId="0" applyFont="1" applyFill="1" applyBorder="1"/>
    <xf numFmtId="0" fontId="16" fillId="2" borderId="3" xfId="0" applyFont="1" applyFill="1" applyBorder="1"/>
    <xf numFmtId="0" fontId="0" fillId="5" borderId="8" xfId="0" applyFill="1" applyBorder="1"/>
    <xf numFmtId="21" fontId="10" fillId="0" borderId="3" xfId="0" applyNumberFormat="1" applyFont="1" applyFill="1" applyBorder="1" applyAlignment="1">
      <alignment horizontal="center" vertical="center"/>
    </xf>
    <xf numFmtId="21" fontId="10" fillId="0" borderId="0" xfId="0" applyNumberFormat="1" applyFont="1" applyFill="1" applyBorder="1" applyAlignment="1">
      <alignment horizontal="center" vertical="center"/>
    </xf>
    <xf numFmtId="21" fontId="10" fillId="0" borderId="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4" fontId="6" fillId="0" borderId="2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Border="1"/>
    <xf numFmtId="16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Protection="1">
      <protection locked="0"/>
    </xf>
    <xf numFmtId="46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7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46" fontId="5" fillId="0" borderId="4" xfId="0" applyNumberFormat="1" applyFont="1" applyFill="1" applyBorder="1" applyAlignment="1">
      <alignment horizontal="center" vertical="center"/>
    </xf>
    <xf numFmtId="46" fontId="5" fillId="0" borderId="6" xfId="0" applyNumberFormat="1" applyFont="1" applyFill="1" applyBorder="1" applyAlignment="1">
      <alignment horizontal="center" vertical="center"/>
    </xf>
    <xf numFmtId="46" fontId="5" fillId="0" borderId="9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65" fontId="19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 vertical="center" wrapText="1"/>
    </xf>
    <xf numFmtId="1" fontId="25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8" xfId="0" applyBorder="1"/>
    <xf numFmtId="164" fontId="8" fillId="0" borderId="2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0" fillId="0" borderId="8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7"/>
  <sheetViews>
    <sheetView topLeftCell="A112" zoomScaleNormal="100" workbookViewId="0">
      <selection activeCell="C134" sqref="C134"/>
    </sheetView>
  </sheetViews>
  <sheetFormatPr defaultRowHeight="15"/>
  <cols>
    <col min="1" max="1" width="5.85546875" style="12" customWidth="1"/>
    <col min="2" max="2" width="28.28515625" style="12" customWidth="1"/>
    <col min="3" max="3" width="28.140625" style="1" customWidth="1"/>
    <col min="4" max="4" width="4" style="1" customWidth="1"/>
    <col min="5" max="5" width="21.42578125" style="14" customWidth="1"/>
    <col min="6" max="6" width="12" style="3" customWidth="1"/>
    <col min="7" max="7" width="12.7109375" style="3" customWidth="1"/>
    <col min="8" max="8" width="14.85546875" style="16" customWidth="1"/>
    <col min="9" max="9" width="13.85546875" style="16" customWidth="1"/>
    <col min="10" max="10" width="25.7109375" style="1" customWidth="1"/>
    <col min="11" max="11" width="22.28515625" style="1" customWidth="1"/>
    <col min="12" max="12" width="9.140625" style="1"/>
    <col min="13" max="13" width="9.140625" style="1" customWidth="1"/>
    <col min="14" max="14" width="11" style="1" customWidth="1"/>
    <col min="15" max="16" width="9.140625" style="1" customWidth="1"/>
    <col min="17" max="16384" width="9.140625" style="1"/>
  </cols>
  <sheetData>
    <row r="1" spans="1:20" ht="16.5" customHeight="1">
      <c r="A1" s="102" t="s">
        <v>0</v>
      </c>
      <c r="B1" s="2" t="s">
        <v>1</v>
      </c>
      <c r="C1" s="2" t="s">
        <v>1</v>
      </c>
      <c r="D1" s="101" t="s">
        <v>193</v>
      </c>
      <c r="E1" s="102" t="s">
        <v>4</v>
      </c>
      <c r="F1" s="102" t="s">
        <v>3</v>
      </c>
      <c r="G1" s="93" t="s">
        <v>5</v>
      </c>
      <c r="H1" s="100" t="s">
        <v>25</v>
      </c>
      <c r="I1" s="100" t="s">
        <v>26</v>
      </c>
      <c r="J1" s="11" t="s">
        <v>6</v>
      </c>
      <c r="K1" s="11" t="s">
        <v>27</v>
      </c>
      <c r="P1" s="6" t="s">
        <v>191</v>
      </c>
      <c r="Q1" s="1" t="s">
        <v>189</v>
      </c>
      <c r="R1" s="49" t="s">
        <v>188</v>
      </c>
      <c r="S1" s="1" t="s">
        <v>190</v>
      </c>
      <c r="T1" s="6" t="s">
        <v>192</v>
      </c>
    </row>
    <row r="2" spans="1:20" ht="16.5" customHeight="1">
      <c r="A2" s="102"/>
      <c r="B2" s="13" t="s">
        <v>20</v>
      </c>
      <c r="C2" s="12" t="s">
        <v>2</v>
      </c>
      <c r="D2" s="101"/>
      <c r="E2" s="102"/>
      <c r="F2" s="102"/>
      <c r="G2" s="93"/>
      <c r="H2" s="100"/>
      <c r="I2" s="100"/>
      <c r="J2" s="1" t="s">
        <v>175</v>
      </c>
      <c r="K2" s="1" t="s">
        <v>8</v>
      </c>
      <c r="P2" s="1">
        <f>R2*0.7</f>
        <v>277.62</v>
      </c>
      <c r="Q2" s="50">
        <f>R2*0.8</f>
        <v>317.28000000000003</v>
      </c>
      <c r="R2" s="1">
        <v>396.6</v>
      </c>
      <c r="S2" s="1">
        <f>R2*1.2</f>
        <v>475.92</v>
      </c>
      <c r="T2" s="1">
        <f>R2*1.3</f>
        <v>515.58000000000004</v>
      </c>
    </row>
    <row r="3" spans="1:20" ht="16.5" customHeight="1">
      <c r="A3" s="102"/>
      <c r="B3" s="42" t="s">
        <v>24</v>
      </c>
      <c r="C3" s="12" t="s">
        <v>20</v>
      </c>
      <c r="D3" s="101"/>
      <c r="E3" s="103"/>
      <c r="F3" s="102"/>
      <c r="G3" s="93"/>
      <c r="H3" s="100"/>
      <c r="I3" s="100"/>
      <c r="J3" s="1" t="s">
        <v>174</v>
      </c>
      <c r="K3" s="1" t="s">
        <v>9</v>
      </c>
      <c r="P3" s="1">
        <f>R3*0.7</f>
        <v>5.9499999999999993</v>
      </c>
      <c r="Q3" s="50">
        <f>R3*0.8</f>
        <v>6.8000000000000007</v>
      </c>
      <c r="R3" s="1">
        <v>8.5</v>
      </c>
      <c r="S3" s="1">
        <f>R3*1.2</f>
        <v>10.199999999999999</v>
      </c>
      <c r="T3" s="1">
        <f>R3*1.3</f>
        <v>11.05</v>
      </c>
    </row>
    <row r="4" spans="1:20" ht="16.5" customHeight="1">
      <c r="A4" s="77">
        <v>1</v>
      </c>
      <c r="B4" s="45" t="s">
        <v>40</v>
      </c>
      <c r="C4" s="45" t="s">
        <v>40</v>
      </c>
      <c r="D4" s="61"/>
      <c r="E4" s="86" t="s">
        <v>174</v>
      </c>
      <c r="F4" s="79">
        <v>0</v>
      </c>
      <c r="G4" s="83" t="s">
        <v>8</v>
      </c>
      <c r="H4" s="16" t="str">
        <f>G4</f>
        <v>MUŽI</v>
      </c>
      <c r="I4" s="16" t="str">
        <f>E4</f>
        <v>Žlutý kvítek Palkovice</v>
      </c>
      <c r="J4" s="1" t="s">
        <v>176</v>
      </c>
      <c r="K4" s="1" t="s">
        <v>10</v>
      </c>
      <c r="P4" s="1">
        <f>R4*0.7</f>
        <v>25.479999999999997</v>
      </c>
      <c r="Q4" s="50">
        <f>R4*0.8</f>
        <v>29.12</v>
      </c>
      <c r="R4" s="1">
        <v>36.4</v>
      </c>
      <c r="S4" s="1">
        <f>R4*1.2</f>
        <v>43.68</v>
      </c>
      <c r="T4" s="1">
        <f>R4*1.3</f>
        <v>47.32</v>
      </c>
    </row>
    <row r="5" spans="1:20" ht="16.5" customHeight="1">
      <c r="A5" s="78"/>
      <c r="B5" s="46" t="s">
        <v>41</v>
      </c>
      <c r="C5" s="46" t="s">
        <v>41</v>
      </c>
      <c r="D5" s="51"/>
      <c r="E5" s="87"/>
      <c r="F5" s="80"/>
      <c r="G5" s="84"/>
      <c r="H5" s="16" t="str">
        <f>G4</f>
        <v>MUŽI</v>
      </c>
      <c r="I5" s="16" t="str">
        <f>E4</f>
        <v>Žlutý kvítek Palkovice</v>
      </c>
      <c r="J5" s="1" t="s">
        <v>177</v>
      </c>
      <c r="K5" s="1" t="s">
        <v>11</v>
      </c>
      <c r="P5" s="1">
        <f>R5*0.7</f>
        <v>25.479999999999997</v>
      </c>
      <c r="Q5" s="50">
        <f>R5*0.8</f>
        <v>29.12</v>
      </c>
      <c r="R5" s="1">
        <v>36.4</v>
      </c>
      <c r="S5" s="1">
        <f>R5*1.2</f>
        <v>43.68</v>
      </c>
      <c r="T5" s="1">
        <f>R5*1.3</f>
        <v>47.32</v>
      </c>
    </row>
    <row r="6" spans="1:20" ht="16.5" customHeight="1">
      <c r="A6" s="81"/>
      <c r="B6" s="47" t="s">
        <v>42</v>
      </c>
      <c r="C6" s="47" t="s">
        <v>42</v>
      </c>
      <c r="D6" s="62"/>
      <c r="E6" s="88"/>
      <c r="F6" s="82"/>
      <c r="G6" s="85"/>
      <c r="H6" s="16" t="str">
        <f>G4</f>
        <v>MUŽI</v>
      </c>
      <c r="I6" s="16" t="str">
        <f>E4</f>
        <v>Žlutý kvítek Palkovice</v>
      </c>
      <c r="J6" s="1" t="s">
        <v>178</v>
      </c>
      <c r="K6" s="6" t="s">
        <v>213</v>
      </c>
      <c r="Q6" s="50"/>
    </row>
    <row r="7" spans="1:20" ht="16.5" customHeight="1">
      <c r="A7" s="78">
        <v>2</v>
      </c>
      <c r="B7" s="46" t="s">
        <v>201</v>
      </c>
      <c r="C7" s="46" t="s">
        <v>201</v>
      </c>
      <c r="D7" s="60"/>
      <c r="E7" s="89" t="s">
        <v>175</v>
      </c>
      <c r="F7" s="80">
        <v>1.3888888888888889E-3</v>
      </c>
      <c r="G7" s="84" t="s">
        <v>11</v>
      </c>
      <c r="H7" s="16" t="str">
        <f t="shared" ref="H7" si="0">G7</f>
        <v>ŽÁKYNĚ</v>
      </c>
      <c r="I7" s="16" t="str">
        <f t="shared" ref="I7" si="1">E7</f>
        <v>TOM Tuláci FM</v>
      </c>
      <c r="J7" s="1" t="s">
        <v>179</v>
      </c>
    </row>
    <row r="8" spans="1:20" ht="16.5" customHeight="1">
      <c r="A8" s="78"/>
      <c r="B8" s="46" t="s">
        <v>43</v>
      </c>
      <c r="C8" s="46" t="s">
        <v>43</v>
      </c>
      <c r="D8" s="51"/>
      <c r="E8" s="89"/>
      <c r="F8" s="80"/>
      <c r="G8" s="84"/>
      <c r="H8" s="16" t="str">
        <f t="shared" ref="H8" si="2">G7</f>
        <v>ŽÁKYNĚ</v>
      </c>
      <c r="I8" s="16" t="str">
        <f t="shared" ref="I8" si="3">E7</f>
        <v>TOM Tuláci FM</v>
      </c>
      <c r="J8" s="1" t="s">
        <v>180</v>
      </c>
    </row>
    <row r="9" spans="1:20" ht="16.5" customHeight="1">
      <c r="A9" s="81"/>
      <c r="B9" s="47" t="s">
        <v>44</v>
      </c>
      <c r="C9" s="47" t="s">
        <v>44</v>
      </c>
      <c r="D9" s="62"/>
      <c r="E9" s="94"/>
      <c r="F9" s="82"/>
      <c r="G9" s="85"/>
      <c r="H9" s="16" t="str">
        <f t="shared" ref="H9" si="4">G7</f>
        <v>ŽÁKYNĚ</v>
      </c>
      <c r="I9" s="16" t="str">
        <f t="shared" ref="I9" si="5">E7</f>
        <v>TOM Tuláci FM</v>
      </c>
      <c r="J9" s="1" t="s">
        <v>7</v>
      </c>
    </row>
    <row r="10" spans="1:20" ht="16.5" customHeight="1">
      <c r="A10" s="77">
        <v>3</v>
      </c>
      <c r="B10" s="45" t="s">
        <v>45</v>
      </c>
      <c r="C10" s="45" t="s">
        <v>47</v>
      </c>
      <c r="D10" s="61"/>
      <c r="E10" s="86" t="s">
        <v>175</v>
      </c>
      <c r="F10" s="79">
        <v>2.7777777777777801E-3</v>
      </c>
      <c r="G10" s="83" t="s">
        <v>8</v>
      </c>
      <c r="H10" s="16" t="str">
        <f t="shared" ref="H10" si="6">G10</f>
        <v>MUŽI</v>
      </c>
      <c r="I10" s="16" t="str">
        <f t="shared" ref="I10" si="7">E10</f>
        <v>TOM Tuláci FM</v>
      </c>
      <c r="J10" s="1" t="s">
        <v>181</v>
      </c>
    </row>
    <row r="11" spans="1:20" ht="16.5" customHeight="1">
      <c r="A11" s="78"/>
      <c r="B11" s="46" t="s">
        <v>46</v>
      </c>
      <c r="C11" s="46" t="s">
        <v>202</v>
      </c>
      <c r="D11" s="51"/>
      <c r="E11" s="87"/>
      <c r="F11" s="80"/>
      <c r="G11" s="84"/>
      <c r="H11" s="16" t="str">
        <f t="shared" ref="H11" si="8">G10</f>
        <v>MUŽI</v>
      </c>
      <c r="I11" s="16" t="str">
        <f t="shared" ref="I11" si="9">E10</f>
        <v>TOM Tuláci FM</v>
      </c>
      <c r="J11" s="1" t="s">
        <v>182</v>
      </c>
    </row>
    <row r="12" spans="1:20" ht="16.5" customHeight="1">
      <c r="A12" s="78"/>
      <c r="B12" s="46" t="s">
        <v>47</v>
      </c>
      <c r="C12" s="46" t="s">
        <v>46</v>
      </c>
      <c r="D12" s="59"/>
      <c r="E12" s="87"/>
      <c r="F12" s="80"/>
      <c r="G12" s="84"/>
      <c r="H12" s="16" t="str">
        <f t="shared" ref="H12" si="10">G10</f>
        <v>MUŽI</v>
      </c>
      <c r="I12" s="16" t="str">
        <f t="shared" ref="I12" si="11">E10</f>
        <v>TOM Tuláci FM</v>
      </c>
      <c r="J12" s="1" t="s">
        <v>183</v>
      </c>
    </row>
    <row r="13" spans="1:20" ht="16.5" customHeight="1">
      <c r="A13" s="77">
        <v>4</v>
      </c>
      <c r="B13" s="45" t="s">
        <v>48</v>
      </c>
      <c r="C13" s="45" t="s">
        <v>79</v>
      </c>
      <c r="D13" s="61"/>
      <c r="E13" s="86" t="s">
        <v>174</v>
      </c>
      <c r="F13" s="79">
        <v>4.1666666666666701E-3</v>
      </c>
      <c r="G13" s="83" t="s">
        <v>213</v>
      </c>
      <c r="H13" s="16" t="str">
        <f t="shared" ref="H13" si="12">G13</f>
        <v>SMÍŠENÉ</v>
      </c>
      <c r="I13" s="16" t="str">
        <f t="shared" ref="I13" si="13">E13</f>
        <v>Žlutý kvítek Palkovice</v>
      </c>
      <c r="J13" t="s">
        <v>184</v>
      </c>
    </row>
    <row r="14" spans="1:20" ht="16.5" customHeight="1">
      <c r="A14" s="78"/>
      <c r="B14" s="46" t="s">
        <v>49</v>
      </c>
      <c r="C14" s="46" t="s">
        <v>48</v>
      </c>
      <c r="D14" s="51"/>
      <c r="E14" s="87"/>
      <c r="F14" s="80"/>
      <c r="G14" s="84"/>
      <c r="H14" s="16" t="str">
        <f t="shared" ref="H14" si="14">G13</f>
        <v>SMÍŠENÉ</v>
      </c>
      <c r="I14" s="16" t="str">
        <f t="shared" ref="I14" si="15">E13</f>
        <v>Žlutý kvítek Palkovice</v>
      </c>
      <c r="J14" s="1" t="s">
        <v>203</v>
      </c>
    </row>
    <row r="15" spans="1:20" ht="16.5" customHeight="1">
      <c r="A15" s="81"/>
      <c r="B15" s="47" t="s">
        <v>50</v>
      </c>
      <c r="C15" s="47" t="s">
        <v>50</v>
      </c>
      <c r="D15" s="62"/>
      <c r="E15" s="88"/>
      <c r="F15" s="82"/>
      <c r="G15" s="85"/>
      <c r="H15" s="16" t="str">
        <f t="shared" ref="H15" si="16">G13</f>
        <v>SMÍŠENÉ</v>
      </c>
      <c r="I15" s="16" t="str">
        <f t="shared" ref="I15" si="17">E13</f>
        <v>Žlutý kvítek Palkovice</v>
      </c>
      <c r="J15" s="1" t="s">
        <v>185</v>
      </c>
    </row>
    <row r="16" spans="1:20" ht="16.5" customHeight="1">
      <c r="A16" s="78">
        <v>5</v>
      </c>
      <c r="B16" s="46" t="s">
        <v>51</v>
      </c>
      <c r="C16" s="46" t="s">
        <v>52</v>
      </c>
      <c r="D16" s="60"/>
      <c r="E16" s="99" t="s">
        <v>176</v>
      </c>
      <c r="F16" s="80">
        <v>5.5555555555555601E-3</v>
      </c>
      <c r="G16" s="84" t="s">
        <v>8</v>
      </c>
      <c r="H16" s="16" t="str">
        <f t="shared" ref="H16" si="18">G16</f>
        <v>MUŽI</v>
      </c>
      <c r="I16" s="16" t="str">
        <f t="shared" ref="I16" si="19">E16</f>
        <v>TOM Černý Delfín Fryšták</v>
      </c>
    </row>
    <row r="17" spans="1:9" ht="16.5" customHeight="1">
      <c r="A17" s="78"/>
      <c r="B17" s="46" t="s">
        <v>52</v>
      </c>
      <c r="C17" s="46" t="s">
        <v>162</v>
      </c>
      <c r="D17" s="51"/>
      <c r="E17" s="99"/>
      <c r="F17" s="80"/>
      <c r="G17" s="84"/>
      <c r="H17" s="16" t="str">
        <f t="shared" ref="H17" si="20">G16</f>
        <v>MUŽI</v>
      </c>
      <c r="I17" s="16" t="str">
        <f t="shared" ref="I17" si="21">E16</f>
        <v>TOM Černý Delfín Fryšták</v>
      </c>
    </row>
    <row r="18" spans="1:9" ht="16.5" customHeight="1">
      <c r="A18" s="78"/>
      <c r="B18" s="46" t="s">
        <v>53</v>
      </c>
      <c r="C18" s="46" t="s">
        <v>161</v>
      </c>
      <c r="D18" s="59"/>
      <c r="E18" s="99"/>
      <c r="F18" s="80"/>
      <c r="G18" s="84"/>
      <c r="H18" s="16" t="str">
        <f t="shared" ref="H18" si="22">G16</f>
        <v>MUŽI</v>
      </c>
      <c r="I18" s="16" t="str">
        <f t="shared" ref="I18" si="23">E16</f>
        <v>TOM Černý Delfín Fryšták</v>
      </c>
    </row>
    <row r="19" spans="1:9" ht="16.5" customHeight="1">
      <c r="A19" s="77">
        <v>6</v>
      </c>
      <c r="B19" s="45" t="s">
        <v>54</v>
      </c>
      <c r="C19" s="45" t="s">
        <v>120</v>
      </c>
      <c r="D19" s="61"/>
      <c r="E19" s="86" t="s">
        <v>178</v>
      </c>
      <c r="F19" s="79">
        <v>6.9444444444444397E-3</v>
      </c>
      <c r="G19" s="83" t="s">
        <v>11</v>
      </c>
      <c r="H19" s="16" t="str">
        <f t="shared" ref="H19" si="24">G19</f>
        <v>ŽÁKYNĚ</v>
      </c>
      <c r="I19" s="16" t="str">
        <f t="shared" ref="I19" si="25">E19</f>
        <v>Kralupy nad Vltavou</v>
      </c>
    </row>
    <row r="20" spans="1:9" ht="16.5" customHeight="1">
      <c r="A20" s="78"/>
      <c r="B20" s="46" t="s">
        <v>55</v>
      </c>
      <c r="C20" s="46" t="s">
        <v>121</v>
      </c>
      <c r="D20" s="51"/>
      <c r="E20" s="87"/>
      <c r="F20" s="80"/>
      <c r="G20" s="84"/>
      <c r="H20" s="16" t="str">
        <f t="shared" ref="H20" si="26">G19</f>
        <v>ŽÁKYNĚ</v>
      </c>
      <c r="I20" s="16" t="str">
        <f t="shared" ref="I20" si="27">E19</f>
        <v>Kralupy nad Vltavou</v>
      </c>
    </row>
    <row r="21" spans="1:9" ht="16.5" customHeight="1">
      <c r="A21" s="81"/>
      <c r="B21" s="47" t="s">
        <v>187</v>
      </c>
      <c r="C21" s="47" t="s">
        <v>122</v>
      </c>
      <c r="D21" s="62"/>
      <c r="E21" s="88"/>
      <c r="F21" s="82"/>
      <c r="G21" s="85"/>
      <c r="H21" s="16" t="str">
        <f t="shared" ref="H21" si="28">G19</f>
        <v>ŽÁKYNĚ</v>
      </c>
      <c r="I21" s="16" t="str">
        <f t="shared" ref="I21" si="29">E19</f>
        <v>Kralupy nad Vltavou</v>
      </c>
    </row>
    <row r="22" spans="1:9" ht="16.5" customHeight="1">
      <c r="A22" s="77">
        <v>7</v>
      </c>
      <c r="B22" s="45" t="s">
        <v>56</v>
      </c>
      <c r="C22" s="45" t="s">
        <v>56</v>
      </c>
      <c r="D22" s="61"/>
      <c r="E22" s="86" t="s">
        <v>178</v>
      </c>
      <c r="F22" s="79">
        <v>8.3333333333333297E-3</v>
      </c>
      <c r="G22" s="83" t="s">
        <v>9</v>
      </c>
      <c r="H22" s="16" t="str">
        <f t="shared" ref="H22" si="30">G22</f>
        <v>ŽENY</v>
      </c>
      <c r="I22" s="16" t="str">
        <f t="shared" ref="I22" si="31">E22</f>
        <v>Kralupy nad Vltavou</v>
      </c>
    </row>
    <row r="23" spans="1:9" ht="16.5" customHeight="1">
      <c r="A23" s="78"/>
      <c r="B23" s="46" t="s">
        <v>57</v>
      </c>
      <c r="C23" s="46" t="s">
        <v>57</v>
      </c>
      <c r="D23" s="51"/>
      <c r="E23" s="87"/>
      <c r="F23" s="80"/>
      <c r="G23" s="84"/>
      <c r="H23" s="16" t="str">
        <f t="shared" ref="H23" si="32">G22</f>
        <v>ŽENY</v>
      </c>
      <c r="I23" s="16" t="str">
        <f t="shared" ref="I23" si="33">E22</f>
        <v>Kralupy nad Vltavou</v>
      </c>
    </row>
    <row r="24" spans="1:9" ht="16.5" customHeight="1">
      <c r="A24" s="78"/>
      <c r="B24" s="46" t="s">
        <v>58</v>
      </c>
      <c r="C24" s="46" t="s">
        <v>58</v>
      </c>
      <c r="D24" s="59"/>
      <c r="E24" s="87"/>
      <c r="F24" s="80"/>
      <c r="G24" s="84"/>
      <c r="H24" s="16" t="str">
        <f t="shared" ref="H24" si="34">G22</f>
        <v>ŽENY</v>
      </c>
      <c r="I24" s="16" t="str">
        <f t="shared" ref="I24" si="35">E22</f>
        <v>Kralupy nad Vltavou</v>
      </c>
    </row>
    <row r="25" spans="1:9" ht="16.5" customHeight="1">
      <c r="A25" s="77">
        <v>8</v>
      </c>
      <c r="B25" s="45" t="s">
        <v>59</v>
      </c>
      <c r="C25" s="45" t="s">
        <v>61</v>
      </c>
      <c r="D25" s="61"/>
      <c r="E25" s="86" t="s">
        <v>182</v>
      </c>
      <c r="F25" s="79">
        <v>9.7222222222222206E-3</v>
      </c>
      <c r="G25" s="83" t="s">
        <v>10</v>
      </c>
      <c r="H25" s="16" t="str">
        <f t="shared" ref="H25" si="36">G25</f>
        <v>ŽÁCI</v>
      </c>
      <c r="I25" s="16" t="str">
        <f t="shared" ref="I25" si="37">E25</f>
        <v>TOM Kamarádi Pacov</v>
      </c>
    </row>
    <row r="26" spans="1:9" ht="16.5" customHeight="1">
      <c r="A26" s="78"/>
      <c r="B26" s="46" t="s">
        <v>60</v>
      </c>
      <c r="C26" s="46" t="s">
        <v>210</v>
      </c>
      <c r="D26" s="51"/>
      <c r="E26" s="87"/>
      <c r="F26" s="80"/>
      <c r="G26" s="84"/>
      <c r="H26" s="16" t="str">
        <f t="shared" ref="H26" si="38">G25</f>
        <v>ŽÁCI</v>
      </c>
      <c r="I26" s="16" t="str">
        <f t="shared" ref="I26" si="39">E25</f>
        <v>TOM Kamarádi Pacov</v>
      </c>
    </row>
    <row r="27" spans="1:9" ht="16.5" customHeight="1">
      <c r="A27" s="81"/>
      <c r="B27" s="47" t="s">
        <v>61</v>
      </c>
      <c r="C27" s="47" t="s">
        <v>59</v>
      </c>
      <c r="D27" s="62"/>
      <c r="E27" s="88"/>
      <c r="F27" s="82"/>
      <c r="G27" s="85"/>
      <c r="H27" s="16" t="str">
        <f t="shared" ref="H27" si="40">G25</f>
        <v>ŽÁCI</v>
      </c>
      <c r="I27" s="16" t="str">
        <f t="shared" ref="I27" si="41">E25</f>
        <v>TOM Kamarádi Pacov</v>
      </c>
    </row>
    <row r="28" spans="1:9" ht="16.5" customHeight="1">
      <c r="A28" s="78">
        <v>9</v>
      </c>
      <c r="B28" s="46" t="s">
        <v>62</v>
      </c>
      <c r="C28" s="46" t="s">
        <v>63</v>
      </c>
      <c r="D28" s="60"/>
      <c r="E28" s="87" t="s">
        <v>180</v>
      </c>
      <c r="F28" s="80">
        <v>1.1111111111111099E-2</v>
      </c>
      <c r="G28" s="84" t="s">
        <v>8</v>
      </c>
      <c r="H28" s="16" t="str">
        <f t="shared" ref="H28" si="42">G28</f>
        <v>MUŽI</v>
      </c>
      <c r="I28" s="16" t="str">
        <f t="shared" ref="I28" si="43">E28</f>
        <v>TOM Mikulášovice</v>
      </c>
    </row>
    <row r="29" spans="1:9" ht="16.5" customHeight="1">
      <c r="A29" s="78"/>
      <c r="B29" s="46" t="s">
        <v>63</v>
      </c>
      <c r="C29" s="46" t="s">
        <v>62</v>
      </c>
      <c r="D29" s="51"/>
      <c r="E29" s="87"/>
      <c r="F29" s="80"/>
      <c r="G29" s="84"/>
      <c r="H29" s="16" t="str">
        <f t="shared" ref="H29" si="44">G28</f>
        <v>MUŽI</v>
      </c>
      <c r="I29" s="16" t="str">
        <f t="shared" ref="I29" si="45">E28</f>
        <v>TOM Mikulášovice</v>
      </c>
    </row>
    <row r="30" spans="1:9" ht="16.5" customHeight="1">
      <c r="A30" s="78"/>
      <c r="B30" s="46" t="s">
        <v>173</v>
      </c>
      <c r="C30" s="46" t="s">
        <v>173</v>
      </c>
      <c r="D30" s="59"/>
      <c r="E30" s="87"/>
      <c r="F30" s="80"/>
      <c r="G30" s="84"/>
      <c r="H30" s="16" t="str">
        <f t="shared" ref="H30" si="46">G28</f>
        <v>MUŽI</v>
      </c>
      <c r="I30" s="16" t="str">
        <f t="shared" ref="I30" si="47">E28</f>
        <v>TOM Mikulášovice</v>
      </c>
    </row>
    <row r="31" spans="1:9" ht="16.5" customHeight="1">
      <c r="A31" s="77">
        <v>10</v>
      </c>
      <c r="B31" s="45" t="s">
        <v>64</v>
      </c>
      <c r="C31" s="45" t="s">
        <v>126</v>
      </c>
      <c r="D31" s="61"/>
      <c r="E31" s="86" t="s">
        <v>174</v>
      </c>
      <c r="F31" s="79">
        <v>1.2500000000000001E-2</v>
      </c>
      <c r="G31" s="83" t="s">
        <v>11</v>
      </c>
      <c r="H31" s="16" t="str">
        <f t="shared" ref="H31" si="48">G31</f>
        <v>ŽÁKYNĚ</v>
      </c>
      <c r="I31" s="16" t="str">
        <f t="shared" ref="I31" si="49">E31</f>
        <v>Žlutý kvítek Palkovice</v>
      </c>
    </row>
    <row r="32" spans="1:9" ht="16.5" customHeight="1">
      <c r="A32" s="78"/>
      <c r="B32" s="46" t="s">
        <v>65</v>
      </c>
      <c r="C32" s="46" t="s">
        <v>81</v>
      </c>
      <c r="D32" s="51"/>
      <c r="E32" s="87"/>
      <c r="F32" s="80"/>
      <c r="G32" s="84"/>
      <c r="H32" s="16" t="str">
        <f t="shared" ref="H32" si="50">G31</f>
        <v>ŽÁKYNĚ</v>
      </c>
      <c r="I32" s="16" t="str">
        <f t="shared" ref="I32" si="51">E31</f>
        <v>Žlutý kvítek Palkovice</v>
      </c>
    </row>
    <row r="33" spans="1:9" ht="16.5" customHeight="1">
      <c r="A33" s="81"/>
      <c r="B33" s="47" t="s">
        <v>66</v>
      </c>
      <c r="C33" s="47" t="s">
        <v>127</v>
      </c>
      <c r="D33" s="62"/>
      <c r="E33" s="88"/>
      <c r="F33" s="82"/>
      <c r="G33" s="85"/>
      <c r="H33" s="16" t="str">
        <f t="shared" ref="H33" si="52">G31</f>
        <v>ŽÁKYNĚ</v>
      </c>
      <c r="I33" s="16" t="str">
        <f t="shared" ref="I33" si="53">E31</f>
        <v>Žlutý kvítek Palkovice</v>
      </c>
    </row>
    <row r="34" spans="1:9" ht="16.5" customHeight="1">
      <c r="A34" s="78">
        <v>11</v>
      </c>
      <c r="B34" s="46" t="s">
        <v>67</v>
      </c>
      <c r="C34" s="46" t="s">
        <v>67</v>
      </c>
      <c r="D34" s="60"/>
      <c r="E34" s="89" t="s">
        <v>178</v>
      </c>
      <c r="F34" s="80">
        <v>1.38888888888889E-2</v>
      </c>
      <c r="G34" s="84" t="s">
        <v>8</v>
      </c>
      <c r="H34" s="16" t="str">
        <f t="shared" ref="H34" si="54">G34</f>
        <v>MUŽI</v>
      </c>
      <c r="I34" s="16" t="str">
        <f t="shared" ref="I34" si="55">E34</f>
        <v>Kralupy nad Vltavou</v>
      </c>
    </row>
    <row r="35" spans="1:9" ht="16.5" customHeight="1">
      <c r="A35" s="78"/>
      <c r="B35" s="46" t="s">
        <v>68</v>
      </c>
      <c r="C35" s="46" t="s">
        <v>68</v>
      </c>
      <c r="D35" s="51"/>
      <c r="E35" s="89"/>
      <c r="F35" s="80"/>
      <c r="G35" s="84"/>
      <c r="H35" s="16" t="str">
        <f t="shared" ref="H35" si="56">G34</f>
        <v>MUŽI</v>
      </c>
      <c r="I35" s="16" t="str">
        <f t="shared" ref="I35" si="57">E34</f>
        <v>Kralupy nad Vltavou</v>
      </c>
    </row>
    <row r="36" spans="1:9" ht="16.5" customHeight="1">
      <c r="A36" s="78"/>
      <c r="B36" s="46" t="s">
        <v>69</v>
      </c>
      <c r="C36" s="46" t="s">
        <v>69</v>
      </c>
      <c r="D36" s="59"/>
      <c r="E36" s="89"/>
      <c r="F36" s="80"/>
      <c r="G36" s="84"/>
      <c r="H36" s="16" t="str">
        <f t="shared" ref="H36" si="58">G34</f>
        <v>MUŽI</v>
      </c>
      <c r="I36" s="16" t="str">
        <f t="shared" ref="I36" si="59">E34</f>
        <v>Kralupy nad Vltavou</v>
      </c>
    </row>
    <row r="37" spans="1:9" ht="16.5" customHeight="1">
      <c r="A37" s="77">
        <v>12</v>
      </c>
      <c r="B37" s="45" t="s">
        <v>70</v>
      </c>
      <c r="C37" s="45" t="s">
        <v>70</v>
      </c>
      <c r="D37" s="61"/>
      <c r="E37" s="86" t="s">
        <v>7</v>
      </c>
      <c r="F37" s="79">
        <v>1.52777777777778E-2</v>
      </c>
      <c r="G37" s="83" t="s">
        <v>10</v>
      </c>
      <c r="H37" s="16" t="str">
        <f t="shared" ref="H37" si="60">G37</f>
        <v>ŽÁCI</v>
      </c>
      <c r="I37" s="16" t="str">
        <f t="shared" ref="I37" si="61">E37</f>
        <v>TOM Nezmaři Bílovec</v>
      </c>
    </row>
    <row r="38" spans="1:9" ht="16.5" customHeight="1">
      <c r="A38" s="78"/>
      <c r="B38" s="46" t="s">
        <v>71</v>
      </c>
      <c r="C38" s="46" t="s">
        <v>71</v>
      </c>
      <c r="D38" s="51"/>
      <c r="E38" s="87"/>
      <c r="F38" s="80"/>
      <c r="G38" s="84"/>
      <c r="H38" s="16" t="str">
        <f t="shared" ref="H38" si="62">G37</f>
        <v>ŽÁCI</v>
      </c>
      <c r="I38" s="16" t="str">
        <f t="shared" ref="I38" si="63">E37</f>
        <v>TOM Nezmaři Bílovec</v>
      </c>
    </row>
    <row r="39" spans="1:9" ht="16.5" customHeight="1">
      <c r="A39" s="81"/>
      <c r="B39" s="47" t="s">
        <v>72</v>
      </c>
      <c r="C39" s="47" t="s">
        <v>72</v>
      </c>
      <c r="D39" s="62"/>
      <c r="E39" s="88"/>
      <c r="F39" s="82"/>
      <c r="G39" s="85"/>
      <c r="H39" s="16" t="str">
        <f t="shared" ref="H39" si="64">G37</f>
        <v>ŽÁCI</v>
      </c>
      <c r="I39" s="16" t="str">
        <f t="shared" ref="I39" si="65">E37</f>
        <v>TOM Nezmaři Bílovec</v>
      </c>
    </row>
    <row r="40" spans="1:9" ht="16.5" customHeight="1">
      <c r="A40" s="96">
        <v>13</v>
      </c>
      <c r="B40" s="46" t="s">
        <v>73</v>
      </c>
      <c r="C40" s="46" t="s">
        <v>73</v>
      </c>
      <c r="D40" s="60"/>
      <c r="E40" s="87" t="s">
        <v>181</v>
      </c>
      <c r="F40" s="80">
        <v>1.6666666666666701E-2</v>
      </c>
      <c r="G40" s="97" t="s">
        <v>8</v>
      </c>
      <c r="H40" s="16" t="str">
        <f t="shared" ref="H40" si="66">G40</f>
        <v>MUŽI</v>
      </c>
      <c r="I40" s="16" t="str">
        <f t="shared" ref="I40" si="67">E40</f>
        <v>Tom Svišti Bohumín</v>
      </c>
    </row>
    <row r="41" spans="1:9" ht="16.5" customHeight="1">
      <c r="A41" s="96"/>
      <c r="B41" s="46" t="s">
        <v>74</v>
      </c>
      <c r="C41" s="46" t="s">
        <v>74</v>
      </c>
      <c r="D41" s="51"/>
      <c r="E41" s="87"/>
      <c r="F41" s="80"/>
      <c r="G41" s="97"/>
      <c r="H41" s="16" t="str">
        <f t="shared" ref="H41" si="68">G40</f>
        <v>MUŽI</v>
      </c>
      <c r="I41" s="16" t="str">
        <f t="shared" ref="I41" si="69">E40</f>
        <v>Tom Svišti Bohumín</v>
      </c>
    </row>
    <row r="42" spans="1:9" ht="16.5" customHeight="1">
      <c r="A42" s="96"/>
      <c r="B42" s="46" t="s">
        <v>75</v>
      </c>
      <c r="C42" s="46" t="s">
        <v>75</v>
      </c>
      <c r="D42" s="59"/>
      <c r="E42" s="87"/>
      <c r="F42" s="80"/>
      <c r="G42" s="97"/>
      <c r="H42" s="16" t="str">
        <f t="shared" ref="H42" si="70">G40</f>
        <v>MUŽI</v>
      </c>
      <c r="I42" s="16" t="str">
        <f t="shared" ref="I42" si="71">E40</f>
        <v>Tom Svišti Bohumín</v>
      </c>
    </row>
    <row r="43" spans="1:9" ht="16.5" customHeight="1">
      <c r="A43" s="77">
        <v>14</v>
      </c>
      <c r="B43" s="45" t="s">
        <v>76</v>
      </c>
      <c r="C43" s="45" t="s">
        <v>76</v>
      </c>
      <c r="D43" s="61"/>
      <c r="E43" s="86" t="s">
        <v>182</v>
      </c>
      <c r="F43" s="79">
        <v>1.8055555555555599E-2</v>
      </c>
      <c r="G43" s="83" t="s">
        <v>11</v>
      </c>
      <c r="H43" s="16" t="str">
        <f t="shared" ref="H43" si="72">G43</f>
        <v>ŽÁKYNĚ</v>
      </c>
      <c r="I43" s="16" t="str">
        <f t="shared" ref="I43" si="73">E43</f>
        <v>TOM Kamarádi Pacov</v>
      </c>
    </row>
    <row r="44" spans="1:9" ht="16.5" customHeight="1">
      <c r="A44" s="78"/>
      <c r="B44" s="46" t="s">
        <v>77</v>
      </c>
      <c r="C44" s="46" t="s">
        <v>100</v>
      </c>
      <c r="D44" s="51"/>
      <c r="E44" s="87"/>
      <c r="F44" s="80"/>
      <c r="G44" s="84"/>
      <c r="H44" s="16" t="str">
        <f t="shared" ref="H44" si="74">G43</f>
        <v>ŽÁKYNĚ</v>
      </c>
      <c r="I44" s="16" t="str">
        <f t="shared" ref="I44" si="75">E43</f>
        <v>TOM Kamarádi Pacov</v>
      </c>
    </row>
    <row r="45" spans="1:9" ht="16.5" customHeight="1">
      <c r="A45" s="78"/>
      <c r="B45" s="46" t="s">
        <v>78</v>
      </c>
      <c r="C45" s="46" t="s">
        <v>77</v>
      </c>
      <c r="D45" s="59"/>
      <c r="E45" s="87"/>
      <c r="F45" s="80"/>
      <c r="G45" s="84"/>
      <c r="H45" s="16" t="str">
        <f t="shared" ref="H45" si="76">G43</f>
        <v>ŽÁKYNĚ</v>
      </c>
      <c r="I45" s="16" t="str">
        <f t="shared" ref="I45" si="77">E43</f>
        <v>TOM Kamarádi Pacov</v>
      </c>
    </row>
    <row r="46" spans="1:9" ht="16.5" customHeight="1">
      <c r="A46" s="77">
        <v>15</v>
      </c>
      <c r="B46" s="45" t="s">
        <v>79</v>
      </c>
      <c r="C46" s="45" t="s">
        <v>164</v>
      </c>
      <c r="D46" s="61"/>
      <c r="E46" s="86" t="s">
        <v>7</v>
      </c>
      <c r="F46" s="79">
        <v>1.94444444444444E-2</v>
      </c>
      <c r="G46" s="83" t="s">
        <v>9</v>
      </c>
      <c r="H46" s="16" t="str">
        <f t="shared" ref="H46" si="78">G46</f>
        <v>ŽENY</v>
      </c>
      <c r="I46" s="16" t="str">
        <f t="shared" ref="I46" si="79">E46</f>
        <v>TOM Nezmaři Bílovec</v>
      </c>
    </row>
    <row r="47" spans="1:9" ht="16.5" customHeight="1">
      <c r="A47" s="78"/>
      <c r="B47" s="46" t="s">
        <v>80</v>
      </c>
      <c r="C47" s="46" t="s">
        <v>165</v>
      </c>
      <c r="D47" s="51"/>
      <c r="E47" s="87"/>
      <c r="F47" s="80"/>
      <c r="G47" s="84"/>
      <c r="H47" s="16" t="str">
        <f t="shared" ref="H47" si="80">G46</f>
        <v>ŽENY</v>
      </c>
      <c r="I47" s="16" t="str">
        <f t="shared" ref="I47" si="81">E46</f>
        <v>TOM Nezmaři Bílovec</v>
      </c>
    </row>
    <row r="48" spans="1:9" ht="16.5" customHeight="1">
      <c r="A48" s="81"/>
      <c r="B48" s="47" t="s">
        <v>81</v>
      </c>
      <c r="C48" s="47" t="s">
        <v>166</v>
      </c>
      <c r="D48" s="62"/>
      <c r="E48" s="88"/>
      <c r="F48" s="82"/>
      <c r="G48" s="85"/>
      <c r="H48" s="16" t="str">
        <f t="shared" ref="H48" si="82">G46</f>
        <v>ŽENY</v>
      </c>
      <c r="I48" s="16" t="str">
        <f t="shared" ref="I48" si="83">E46</f>
        <v>TOM Nezmaři Bílovec</v>
      </c>
    </row>
    <row r="49" spans="1:9" ht="16.5" customHeight="1">
      <c r="A49" s="78">
        <v>16</v>
      </c>
      <c r="B49" s="46" t="s">
        <v>82</v>
      </c>
      <c r="C49" s="46" t="s">
        <v>82</v>
      </c>
      <c r="D49" s="60"/>
      <c r="E49" s="87" t="s">
        <v>183</v>
      </c>
      <c r="F49" s="80">
        <v>2.0833333333333301E-2</v>
      </c>
      <c r="G49" s="84" t="s">
        <v>11</v>
      </c>
      <c r="H49" s="16" t="str">
        <f t="shared" ref="H49" si="84">G49</f>
        <v>ŽÁKYNĚ</v>
      </c>
      <c r="I49" s="16" t="str">
        <f t="shared" ref="I49" si="85">E49</f>
        <v>TOM Práčata Rapšach</v>
      </c>
    </row>
    <row r="50" spans="1:9" ht="16.5" customHeight="1">
      <c r="A50" s="78"/>
      <c r="B50" s="46" t="s">
        <v>83</v>
      </c>
      <c r="C50" s="46" t="s">
        <v>84</v>
      </c>
      <c r="D50" s="51"/>
      <c r="E50" s="87"/>
      <c r="F50" s="80"/>
      <c r="G50" s="84"/>
      <c r="H50" s="16" t="str">
        <f t="shared" ref="H50" si="86">G49</f>
        <v>ŽÁKYNĚ</v>
      </c>
      <c r="I50" s="16" t="str">
        <f t="shared" ref="I50" si="87">E49</f>
        <v>TOM Práčata Rapšach</v>
      </c>
    </row>
    <row r="51" spans="1:9" ht="16.5" customHeight="1">
      <c r="A51" s="78"/>
      <c r="B51" s="46" t="s">
        <v>84</v>
      </c>
      <c r="C51" s="46" t="s">
        <v>83</v>
      </c>
      <c r="D51" s="59"/>
      <c r="E51" s="87"/>
      <c r="F51" s="80"/>
      <c r="G51" s="84"/>
      <c r="H51" s="16" t="str">
        <f t="shared" ref="H51" si="88">G49</f>
        <v>ŽÁKYNĚ</v>
      </c>
      <c r="I51" s="16" t="str">
        <f t="shared" ref="I51" si="89">E49</f>
        <v>TOM Práčata Rapšach</v>
      </c>
    </row>
    <row r="52" spans="1:9" ht="16.5" customHeight="1">
      <c r="A52" s="77">
        <v>17</v>
      </c>
      <c r="B52" s="45" t="s">
        <v>85</v>
      </c>
      <c r="C52" s="45" t="s">
        <v>85</v>
      </c>
      <c r="D52" s="61"/>
      <c r="E52" s="86" t="s">
        <v>7</v>
      </c>
      <c r="F52" s="79">
        <v>2.2222222222222199E-2</v>
      </c>
      <c r="G52" s="83" t="s">
        <v>8</v>
      </c>
      <c r="H52" s="16" t="str">
        <f t="shared" ref="H52" si="90">G52</f>
        <v>MUŽI</v>
      </c>
      <c r="I52" s="16" t="str">
        <f t="shared" ref="I52" si="91">E52</f>
        <v>TOM Nezmaři Bílovec</v>
      </c>
    </row>
    <row r="53" spans="1:9" ht="16.5" customHeight="1">
      <c r="A53" s="78"/>
      <c r="B53" s="46" t="s">
        <v>86</v>
      </c>
      <c r="C53" s="46" t="s">
        <v>86</v>
      </c>
      <c r="D53" s="51"/>
      <c r="E53" s="87"/>
      <c r="F53" s="80"/>
      <c r="G53" s="84"/>
      <c r="H53" s="16" t="str">
        <f t="shared" ref="H53" si="92">G52</f>
        <v>MUŽI</v>
      </c>
      <c r="I53" s="16" t="str">
        <f t="shared" ref="I53" si="93">E52</f>
        <v>TOM Nezmaři Bílovec</v>
      </c>
    </row>
    <row r="54" spans="1:9" ht="16.5" customHeight="1">
      <c r="A54" s="81"/>
      <c r="B54" s="47" t="s">
        <v>87</v>
      </c>
      <c r="C54" s="47" t="s">
        <v>87</v>
      </c>
      <c r="D54" s="62"/>
      <c r="E54" s="88"/>
      <c r="F54" s="82"/>
      <c r="G54" s="85"/>
      <c r="H54" s="16" t="str">
        <f t="shared" ref="H54" si="94">G52</f>
        <v>MUŽI</v>
      </c>
      <c r="I54" s="16" t="str">
        <f t="shared" ref="I54" si="95">E52</f>
        <v>TOM Nezmaři Bílovec</v>
      </c>
    </row>
    <row r="55" spans="1:9" ht="16.5" customHeight="1">
      <c r="A55" s="96">
        <v>18</v>
      </c>
      <c r="B55" s="46" t="s">
        <v>88</v>
      </c>
      <c r="C55" s="46" t="s">
        <v>88</v>
      </c>
      <c r="D55" s="60"/>
      <c r="E55" s="98" t="s">
        <v>184</v>
      </c>
      <c r="F55" s="80">
        <v>2.36111111111111E-2</v>
      </c>
      <c r="G55" s="97" t="s">
        <v>11</v>
      </c>
      <c r="H55" s="16" t="str">
        <f t="shared" ref="H55" si="96">G55</f>
        <v>ŽÁKYNĚ</v>
      </c>
      <c r="I55" s="16" t="str">
        <f t="shared" ref="I55" si="97">E55</f>
        <v>Kynšperk nad Ohří</v>
      </c>
    </row>
    <row r="56" spans="1:9" ht="16.5" customHeight="1">
      <c r="A56" s="96"/>
      <c r="B56" s="46" t="s">
        <v>89</v>
      </c>
      <c r="C56" s="46" t="s">
        <v>89</v>
      </c>
      <c r="D56" s="51"/>
      <c r="E56" s="98"/>
      <c r="F56" s="80"/>
      <c r="G56" s="97"/>
      <c r="H56" s="16" t="str">
        <f t="shared" ref="H56" si="98">G55</f>
        <v>ŽÁKYNĚ</v>
      </c>
      <c r="I56" s="16" t="str">
        <f t="shared" ref="I56" si="99">E55</f>
        <v>Kynšperk nad Ohří</v>
      </c>
    </row>
    <row r="57" spans="1:9" ht="16.5" customHeight="1">
      <c r="A57" s="96"/>
      <c r="B57" s="46" t="s">
        <v>90</v>
      </c>
      <c r="C57" s="46" t="s">
        <v>90</v>
      </c>
      <c r="D57" s="59"/>
      <c r="E57" s="98"/>
      <c r="F57" s="80"/>
      <c r="G57" s="97"/>
      <c r="H57" s="16" t="str">
        <f t="shared" ref="H57" si="100">G55</f>
        <v>ŽÁKYNĚ</v>
      </c>
      <c r="I57" s="16" t="str">
        <f t="shared" ref="I57" si="101">E55</f>
        <v>Kynšperk nad Ohří</v>
      </c>
    </row>
    <row r="58" spans="1:9" ht="16.5" customHeight="1">
      <c r="A58" s="77">
        <v>19</v>
      </c>
      <c r="B58" s="45" t="s">
        <v>91</v>
      </c>
      <c r="C58" s="45" t="s">
        <v>92</v>
      </c>
      <c r="D58" s="61"/>
      <c r="E58" s="86" t="s">
        <v>203</v>
      </c>
      <c r="F58" s="79">
        <v>2.5000000000000001E-2</v>
      </c>
      <c r="G58" s="83" t="s">
        <v>9</v>
      </c>
      <c r="H58" s="16" t="str">
        <f t="shared" ref="H58" si="102">G58</f>
        <v>ŽENY</v>
      </c>
      <c r="I58" s="16" t="str">
        <f t="shared" ref="I58" si="103">E58</f>
        <v>TOM Divočáci Frýdlant n/O</v>
      </c>
    </row>
    <row r="59" spans="1:9" ht="16.5" customHeight="1">
      <c r="A59" s="78"/>
      <c r="B59" s="46" t="s">
        <v>92</v>
      </c>
      <c r="C59" s="46" t="s">
        <v>93</v>
      </c>
      <c r="D59" s="51"/>
      <c r="E59" s="87"/>
      <c r="F59" s="80"/>
      <c r="G59" s="84"/>
      <c r="H59" s="16" t="str">
        <f t="shared" ref="H59" si="104">G58</f>
        <v>ŽENY</v>
      </c>
      <c r="I59" s="16" t="str">
        <f t="shared" ref="I59" si="105">E58</f>
        <v>TOM Divočáci Frýdlant n/O</v>
      </c>
    </row>
    <row r="60" spans="1:9" ht="16.5" customHeight="1">
      <c r="A60" s="78"/>
      <c r="B60" s="46" t="s">
        <v>93</v>
      </c>
      <c r="C60" s="46" t="s">
        <v>91</v>
      </c>
      <c r="D60" s="59"/>
      <c r="E60" s="87"/>
      <c r="F60" s="80"/>
      <c r="G60" s="84"/>
      <c r="H60" s="16" t="str">
        <f t="shared" ref="H60" si="106">G58</f>
        <v>ŽENY</v>
      </c>
      <c r="I60" s="16" t="str">
        <f t="shared" ref="I60" si="107">E58</f>
        <v>TOM Divočáci Frýdlant n/O</v>
      </c>
    </row>
    <row r="61" spans="1:9" ht="16.5" customHeight="1">
      <c r="A61" s="77">
        <v>20</v>
      </c>
      <c r="B61" s="45" t="s">
        <v>94</v>
      </c>
      <c r="C61" s="45" t="s">
        <v>94</v>
      </c>
      <c r="D61" s="61"/>
      <c r="E61" s="95" t="s">
        <v>178</v>
      </c>
      <c r="F61" s="79">
        <v>2.6388888888888899E-2</v>
      </c>
      <c r="G61" s="83" t="s">
        <v>10</v>
      </c>
      <c r="H61" s="16" t="str">
        <f t="shared" ref="H61" si="108">G61</f>
        <v>ŽÁCI</v>
      </c>
      <c r="I61" s="16" t="str">
        <f t="shared" ref="I61" si="109">E61</f>
        <v>Kralupy nad Vltavou</v>
      </c>
    </row>
    <row r="62" spans="1:9" ht="16.5" customHeight="1">
      <c r="A62" s="78"/>
      <c r="B62" s="46" t="s">
        <v>95</v>
      </c>
      <c r="C62" s="46" t="s">
        <v>95</v>
      </c>
      <c r="D62" s="51"/>
      <c r="E62" s="89"/>
      <c r="F62" s="80"/>
      <c r="G62" s="84"/>
      <c r="H62" s="16" t="str">
        <f t="shared" ref="H62" si="110">G61</f>
        <v>ŽÁCI</v>
      </c>
      <c r="I62" s="16" t="str">
        <f t="shared" ref="I62" si="111">E61</f>
        <v>Kralupy nad Vltavou</v>
      </c>
    </row>
    <row r="63" spans="1:9" ht="16.5" customHeight="1">
      <c r="A63" s="81"/>
      <c r="B63" s="47" t="s">
        <v>96</v>
      </c>
      <c r="C63" s="47" t="s">
        <v>96</v>
      </c>
      <c r="D63" s="62"/>
      <c r="E63" s="94"/>
      <c r="F63" s="82"/>
      <c r="G63" s="85"/>
      <c r="H63" s="16" t="str">
        <f t="shared" ref="H63" si="112">G61</f>
        <v>ŽÁCI</v>
      </c>
      <c r="I63" s="16" t="str">
        <f t="shared" ref="I63" si="113">E61</f>
        <v>Kralupy nad Vltavou</v>
      </c>
    </row>
    <row r="64" spans="1:9" ht="16.5" customHeight="1">
      <c r="A64" s="78">
        <v>21</v>
      </c>
      <c r="B64" s="46" t="s">
        <v>97</v>
      </c>
      <c r="C64" s="46" t="s">
        <v>97</v>
      </c>
      <c r="D64" s="60"/>
      <c r="E64" s="87" t="s">
        <v>203</v>
      </c>
      <c r="F64" s="80">
        <v>2.7777777777777801E-2</v>
      </c>
      <c r="G64" s="84" t="s">
        <v>8</v>
      </c>
      <c r="H64" s="16" t="str">
        <f t="shared" ref="H64" si="114">G64</f>
        <v>MUŽI</v>
      </c>
      <c r="I64" s="16" t="str">
        <f t="shared" ref="I64" si="115">E64</f>
        <v>TOM Divočáci Frýdlant n/O</v>
      </c>
    </row>
    <row r="65" spans="1:9" ht="16.5" customHeight="1">
      <c r="A65" s="78"/>
      <c r="B65" s="46" t="s">
        <v>98</v>
      </c>
      <c r="C65" s="46" t="s">
        <v>99</v>
      </c>
      <c r="D65" s="51"/>
      <c r="E65" s="87"/>
      <c r="F65" s="80"/>
      <c r="G65" s="84"/>
      <c r="H65" s="16" t="str">
        <f t="shared" ref="H65" si="116">G64</f>
        <v>MUŽI</v>
      </c>
      <c r="I65" s="16" t="str">
        <f t="shared" ref="I65" si="117">E64</f>
        <v>TOM Divočáci Frýdlant n/O</v>
      </c>
    </row>
    <row r="66" spans="1:9" ht="16.5" customHeight="1">
      <c r="A66" s="78"/>
      <c r="B66" s="46" t="s">
        <v>99</v>
      </c>
      <c r="C66" s="46" t="s">
        <v>98</v>
      </c>
      <c r="D66" s="59"/>
      <c r="E66" s="87"/>
      <c r="F66" s="80"/>
      <c r="G66" s="84"/>
      <c r="H66" s="16" t="str">
        <f t="shared" ref="H66" si="118">G64</f>
        <v>MUŽI</v>
      </c>
      <c r="I66" s="16" t="str">
        <f t="shared" ref="I66" si="119">E64</f>
        <v>TOM Divočáci Frýdlant n/O</v>
      </c>
    </row>
    <row r="67" spans="1:9" ht="16.5" customHeight="1">
      <c r="A67" s="77">
        <v>22</v>
      </c>
      <c r="B67" s="45" t="s">
        <v>100</v>
      </c>
      <c r="C67" s="45" t="s">
        <v>102</v>
      </c>
      <c r="D67" s="61"/>
      <c r="E67" s="86" t="s">
        <v>182</v>
      </c>
      <c r="F67" s="79">
        <v>2.9166666666666698E-2</v>
      </c>
      <c r="G67" s="83" t="s">
        <v>11</v>
      </c>
      <c r="H67" s="16" t="str">
        <f t="shared" ref="H67" si="120">G67</f>
        <v>ŽÁKYNĚ</v>
      </c>
      <c r="I67" s="16" t="str">
        <f t="shared" ref="I67" si="121">E67</f>
        <v>TOM Kamarádi Pacov</v>
      </c>
    </row>
    <row r="68" spans="1:9" ht="16.5" customHeight="1">
      <c r="A68" s="78"/>
      <c r="B68" s="46" t="s">
        <v>101</v>
      </c>
      <c r="C68" s="46" t="s">
        <v>208</v>
      </c>
      <c r="D68" s="51"/>
      <c r="E68" s="87"/>
      <c r="F68" s="80"/>
      <c r="G68" s="84"/>
      <c r="H68" s="16" t="str">
        <f t="shared" ref="H68" si="122">G67</f>
        <v>ŽÁKYNĚ</v>
      </c>
      <c r="I68" s="16" t="str">
        <f t="shared" ref="I68" si="123">E67</f>
        <v>TOM Kamarádi Pacov</v>
      </c>
    </row>
    <row r="69" spans="1:9" ht="16.5" customHeight="1">
      <c r="A69" s="81"/>
      <c r="B69" s="47" t="s">
        <v>102</v>
      </c>
      <c r="C69" s="47" t="s">
        <v>101</v>
      </c>
      <c r="D69" s="62"/>
      <c r="E69" s="88"/>
      <c r="F69" s="82"/>
      <c r="G69" s="85"/>
      <c r="H69" s="16" t="str">
        <f t="shared" ref="H69" si="124">G67</f>
        <v>ŽÁKYNĚ</v>
      </c>
      <c r="I69" s="16" t="str">
        <f t="shared" ref="I69" si="125">E67</f>
        <v>TOM Kamarádi Pacov</v>
      </c>
    </row>
    <row r="70" spans="1:9" ht="16.5" customHeight="1">
      <c r="A70" s="78">
        <v>23</v>
      </c>
      <c r="B70" s="46" t="s">
        <v>103</v>
      </c>
      <c r="C70" s="46" t="s">
        <v>103</v>
      </c>
      <c r="D70" s="60"/>
      <c r="E70" s="87" t="s">
        <v>177</v>
      </c>
      <c r="F70" s="80">
        <v>3.05555555555556E-2</v>
      </c>
      <c r="G70" s="84" t="s">
        <v>9</v>
      </c>
      <c r="H70" s="16" t="str">
        <f t="shared" ref="H70" si="126">G70</f>
        <v>ŽENY</v>
      </c>
      <c r="I70" s="16" t="str">
        <f t="shared" ref="I70" si="127">E70</f>
        <v>TOM Delfíni Borotín</v>
      </c>
    </row>
    <row r="71" spans="1:9" ht="16.5" customHeight="1">
      <c r="A71" s="78"/>
      <c r="B71" s="46" t="s">
        <v>104</v>
      </c>
      <c r="C71" s="1" t="s">
        <v>205</v>
      </c>
      <c r="D71" s="51"/>
      <c r="E71" s="87"/>
      <c r="F71" s="80"/>
      <c r="G71" s="84"/>
      <c r="H71" s="16" t="str">
        <f t="shared" ref="H71" si="128">G70</f>
        <v>ŽENY</v>
      </c>
      <c r="I71" s="16" t="str">
        <f t="shared" ref="I71" si="129">E70</f>
        <v>TOM Delfíni Borotín</v>
      </c>
    </row>
    <row r="72" spans="1:9" ht="16.5" customHeight="1">
      <c r="A72" s="78"/>
      <c r="B72" s="46" t="s">
        <v>105</v>
      </c>
      <c r="C72" s="46" t="s">
        <v>105</v>
      </c>
      <c r="D72" s="59"/>
      <c r="E72" s="87"/>
      <c r="F72" s="80"/>
      <c r="G72" s="84"/>
      <c r="H72" s="16" t="str">
        <f t="shared" ref="H72" si="130">G70</f>
        <v>ŽENY</v>
      </c>
      <c r="I72" s="16" t="str">
        <f t="shared" ref="I72" si="131">E70</f>
        <v>TOM Delfíni Borotín</v>
      </c>
    </row>
    <row r="73" spans="1:9" ht="16.5" customHeight="1">
      <c r="A73" s="77">
        <v>24</v>
      </c>
      <c r="B73" s="45" t="s">
        <v>106</v>
      </c>
      <c r="C73" s="45" t="s">
        <v>108</v>
      </c>
      <c r="D73" s="61"/>
      <c r="E73" s="86" t="s">
        <v>183</v>
      </c>
      <c r="F73" s="79">
        <v>3.19444444444444E-2</v>
      </c>
      <c r="G73" s="83" t="s">
        <v>10</v>
      </c>
      <c r="H73" s="16" t="str">
        <f t="shared" ref="H73" si="132">G73</f>
        <v>ŽÁCI</v>
      </c>
      <c r="I73" s="16" t="str">
        <f t="shared" ref="I73" si="133">E73</f>
        <v>TOM Práčata Rapšach</v>
      </c>
    </row>
    <row r="74" spans="1:9" ht="16.5" customHeight="1">
      <c r="A74" s="78"/>
      <c r="B74" s="46" t="s">
        <v>107</v>
      </c>
      <c r="C74" s="46" t="s">
        <v>107</v>
      </c>
      <c r="D74" s="51"/>
      <c r="E74" s="87"/>
      <c r="F74" s="80"/>
      <c r="G74" s="84"/>
      <c r="H74" s="16" t="str">
        <f t="shared" ref="H74" si="134">G73</f>
        <v>ŽÁCI</v>
      </c>
      <c r="I74" s="16" t="str">
        <f t="shared" ref="I74" si="135">E73</f>
        <v>TOM Práčata Rapšach</v>
      </c>
    </row>
    <row r="75" spans="1:9" ht="16.5" customHeight="1">
      <c r="A75" s="81"/>
      <c r="B75" s="47" t="s">
        <v>108</v>
      </c>
      <c r="C75" s="47" t="s">
        <v>106</v>
      </c>
      <c r="D75" s="62"/>
      <c r="E75" s="88"/>
      <c r="F75" s="82"/>
      <c r="G75" s="85"/>
      <c r="H75" s="16" t="str">
        <f t="shared" ref="H75" si="136">G73</f>
        <v>ŽÁCI</v>
      </c>
      <c r="I75" s="16" t="str">
        <f t="shared" ref="I75" si="137">E73</f>
        <v>TOM Práčata Rapšach</v>
      </c>
    </row>
    <row r="76" spans="1:9" ht="16.5" customHeight="1">
      <c r="A76" s="78">
        <v>25</v>
      </c>
      <c r="B76" s="46" t="s">
        <v>109</v>
      </c>
      <c r="C76" s="46" t="s">
        <v>53</v>
      </c>
      <c r="D76" s="60"/>
      <c r="E76" s="87" t="s">
        <v>186</v>
      </c>
      <c r="F76" s="80">
        <v>3.3333333333333298E-2</v>
      </c>
      <c r="G76" s="84" t="s">
        <v>8</v>
      </c>
      <c r="H76" s="16" t="str">
        <f t="shared" ref="H76" si="138">G76</f>
        <v>MUŽI</v>
      </c>
      <c r="I76" s="16" t="str">
        <f t="shared" ref="I76" si="139">E76</f>
        <v>TOM Černý delfín Fryšták</v>
      </c>
    </row>
    <row r="77" spans="1:9" ht="16.5" customHeight="1">
      <c r="A77" s="78"/>
      <c r="B77" s="46" t="s">
        <v>110</v>
      </c>
      <c r="C77" s="46" t="s">
        <v>111</v>
      </c>
      <c r="D77" s="51"/>
      <c r="E77" s="87"/>
      <c r="F77" s="80"/>
      <c r="G77" s="84"/>
      <c r="H77" s="16" t="str">
        <f t="shared" ref="H77" si="140">G76</f>
        <v>MUŽI</v>
      </c>
      <c r="I77" s="16" t="str">
        <f t="shared" ref="I77" si="141">E76</f>
        <v>TOM Černý delfín Fryšták</v>
      </c>
    </row>
    <row r="78" spans="1:9" ht="16.5" customHeight="1">
      <c r="A78" s="78"/>
      <c r="B78" s="46" t="s">
        <v>111</v>
      </c>
      <c r="C78" s="46" t="s">
        <v>109</v>
      </c>
      <c r="D78" s="59"/>
      <c r="E78" s="87"/>
      <c r="F78" s="80"/>
      <c r="G78" s="84"/>
      <c r="H78" s="16" t="str">
        <f t="shared" ref="H78" si="142">G76</f>
        <v>MUŽI</v>
      </c>
      <c r="I78" s="16" t="str">
        <f t="shared" ref="I78" si="143">E76</f>
        <v>TOM Černý delfín Fryšták</v>
      </c>
    </row>
    <row r="79" spans="1:9" ht="16.5" customHeight="1">
      <c r="A79" s="77">
        <v>26</v>
      </c>
      <c r="B79" s="45" t="s">
        <v>112</v>
      </c>
      <c r="C79" s="45" t="s">
        <v>113</v>
      </c>
      <c r="D79" s="61"/>
      <c r="E79" s="86" t="s">
        <v>203</v>
      </c>
      <c r="F79" s="79">
        <v>3.4722222222222203E-2</v>
      </c>
      <c r="G79" s="83" t="s">
        <v>11</v>
      </c>
      <c r="H79" s="16" t="str">
        <f t="shared" ref="H79" si="144">G79</f>
        <v>ŽÁKYNĚ</v>
      </c>
      <c r="I79" s="16" t="str">
        <f t="shared" ref="I79" si="145">E79</f>
        <v>TOM Divočáci Frýdlant n/O</v>
      </c>
    </row>
    <row r="80" spans="1:9" ht="16.5" customHeight="1">
      <c r="A80" s="78"/>
      <c r="B80" s="46" t="s">
        <v>204</v>
      </c>
      <c r="C80" s="46" t="s">
        <v>204</v>
      </c>
      <c r="D80" s="51"/>
      <c r="E80" s="87"/>
      <c r="F80" s="80"/>
      <c r="G80" s="84"/>
      <c r="H80" s="16" t="str">
        <f t="shared" ref="H80" si="146">G79</f>
        <v>ŽÁKYNĚ</v>
      </c>
      <c r="I80" s="16" t="str">
        <f t="shared" ref="I80" si="147">E79</f>
        <v>TOM Divočáci Frýdlant n/O</v>
      </c>
    </row>
    <row r="81" spans="1:9" ht="16.5" customHeight="1">
      <c r="A81" s="78"/>
      <c r="B81" s="46" t="s">
        <v>113</v>
      </c>
      <c r="C81" s="46" t="s">
        <v>112</v>
      </c>
      <c r="D81" s="59"/>
      <c r="E81" s="87"/>
      <c r="F81" s="80"/>
      <c r="G81" s="84"/>
      <c r="H81" s="16" t="str">
        <f t="shared" ref="H81" si="148">G79</f>
        <v>ŽÁKYNĚ</v>
      </c>
      <c r="I81" s="16" t="str">
        <f t="shared" ref="I81" si="149">E79</f>
        <v>TOM Divočáci Frýdlant n/O</v>
      </c>
    </row>
    <row r="82" spans="1:9" ht="16.5" customHeight="1">
      <c r="A82" s="77">
        <v>27</v>
      </c>
      <c r="B82" s="45" t="s">
        <v>114</v>
      </c>
      <c r="C82" s="45" t="s">
        <v>116</v>
      </c>
      <c r="D82" s="61"/>
      <c r="E82" s="86" t="s">
        <v>182</v>
      </c>
      <c r="F82" s="79">
        <v>3.6111111111111101E-2</v>
      </c>
      <c r="G82" s="83" t="s">
        <v>9</v>
      </c>
      <c r="H82" s="16" t="str">
        <f t="shared" ref="H82" si="150">G82</f>
        <v>ŽENY</v>
      </c>
      <c r="I82" s="16" t="str">
        <f t="shared" ref="I82" si="151">E82</f>
        <v>TOM Kamarádi Pacov</v>
      </c>
    </row>
    <row r="83" spans="1:9" ht="16.5" customHeight="1">
      <c r="A83" s="78"/>
      <c r="B83" s="46" t="s">
        <v>115</v>
      </c>
      <c r="C83" s="46" t="s">
        <v>115</v>
      </c>
      <c r="D83" s="51"/>
      <c r="E83" s="87"/>
      <c r="F83" s="80"/>
      <c r="G83" s="84"/>
      <c r="H83" s="16" t="str">
        <f t="shared" ref="H83" si="152">G82</f>
        <v>ŽENY</v>
      </c>
      <c r="I83" s="16" t="str">
        <f t="shared" ref="I83" si="153">E82</f>
        <v>TOM Kamarádi Pacov</v>
      </c>
    </row>
    <row r="84" spans="1:9" ht="16.5" customHeight="1">
      <c r="A84" s="81"/>
      <c r="B84" s="47" t="s">
        <v>116</v>
      </c>
      <c r="C84" s="47" t="s">
        <v>114</v>
      </c>
      <c r="D84" s="62"/>
      <c r="E84" s="88"/>
      <c r="F84" s="82"/>
      <c r="G84" s="85"/>
      <c r="H84" s="16" t="str">
        <f t="shared" ref="H84" si="154">G82</f>
        <v>ŽENY</v>
      </c>
      <c r="I84" s="16" t="str">
        <f t="shared" ref="I84" si="155">E82</f>
        <v>TOM Kamarádi Pacov</v>
      </c>
    </row>
    <row r="85" spans="1:9" ht="16.5" customHeight="1">
      <c r="A85" s="78">
        <v>28</v>
      </c>
      <c r="B85" s="46" t="s">
        <v>207</v>
      </c>
      <c r="C85" s="46" t="s">
        <v>117</v>
      </c>
      <c r="D85" s="60"/>
      <c r="E85" s="89" t="s">
        <v>7</v>
      </c>
      <c r="F85" s="80">
        <v>3.7499999999999999E-2</v>
      </c>
      <c r="G85" s="84" t="s">
        <v>11</v>
      </c>
      <c r="H85" s="16" t="str">
        <f t="shared" ref="H85" si="156">G85</f>
        <v>ŽÁKYNĚ</v>
      </c>
      <c r="I85" s="16" t="str">
        <f t="shared" ref="I85" si="157">E85</f>
        <v>TOM Nezmaři Bílovec</v>
      </c>
    </row>
    <row r="86" spans="1:9" ht="16.5" customHeight="1">
      <c r="A86" s="78"/>
      <c r="B86" s="46"/>
      <c r="C86" s="71" t="s">
        <v>206</v>
      </c>
      <c r="D86" s="51"/>
      <c r="E86" s="89"/>
      <c r="F86" s="80"/>
      <c r="G86" s="84"/>
      <c r="H86" s="16" t="str">
        <f t="shared" ref="H86" si="158">G85</f>
        <v>ŽÁKYNĚ</v>
      </c>
      <c r="I86" s="16" t="str">
        <f t="shared" ref="I86" si="159">E85</f>
        <v>TOM Nezmaři Bílovec</v>
      </c>
    </row>
    <row r="87" spans="1:9" ht="16.5" customHeight="1">
      <c r="A87" s="78"/>
      <c r="B87" s="46" t="s">
        <v>117</v>
      </c>
      <c r="C87" s="46" t="s">
        <v>207</v>
      </c>
      <c r="D87" s="59"/>
      <c r="E87" s="89"/>
      <c r="F87" s="80"/>
      <c r="G87" s="84"/>
      <c r="H87" s="16" t="str">
        <f t="shared" ref="H87" si="160">G85</f>
        <v>ŽÁKYNĚ</v>
      </c>
      <c r="I87" s="16" t="str">
        <f t="shared" ref="I87" si="161">E85</f>
        <v>TOM Nezmaři Bílovec</v>
      </c>
    </row>
    <row r="88" spans="1:9" ht="16.5" customHeight="1">
      <c r="A88" s="77">
        <v>29</v>
      </c>
      <c r="B88" s="45" t="s">
        <v>211</v>
      </c>
      <c r="C88" s="45" t="s">
        <v>118</v>
      </c>
      <c r="D88" s="61"/>
      <c r="E88" s="86" t="s">
        <v>174</v>
      </c>
      <c r="F88" s="79">
        <v>3.8888888888888903E-2</v>
      </c>
      <c r="G88" s="83" t="s">
        <v>8</v>
      </c>
      <c r="H88" s="16" t="str">
        <f t="shared" ref="H88" si="162">G88</f>
        <v>MUŽI</v>
      </c>
      <c r="I88" s="16" t="str">
        <f t="shared" ref="I88" si="163">E88</f>
        <v>Žlutý kvítek Palkovice</v>
      </c>
    </row>
    <row r="89" spans="1:9" ht="16.5" customHeight="1">
      <c r="A89" s="78"/>
      <c r="B89" s="46" t="s">
        <v>118</v>
      </c>
      <c r="C89" s="46" t="s">
        <v>119</v>
      </c>
      <c r="D89" s="51"/>
      <c r="E89" s="87"/>
      <c r="F89" s="80"/>
      <c r="G89" s="84"/>
      <c r="H89" s="16" t="str">
        <f t="shared" ref="H89" si="164">G88</f>
        <v>MUŽI</v>
      </c>
      <c r="I89" s="16" t="str">
        <f t="shared" ref="I89" si="165">E88</f>
        <v>Žlutý kvítek Palkovice</v>
      </c>
    </row>
    <row r="90" spans="1:9" ht="16.5" customHeight="1">
      <c r="A90" s="78"/>
      <c r="B90" s="46" t="s">
        <v>119</v>
      </c>
      <c r="C90" s="46" t="s">
        <v>211</v>
      </c>
      <c r="D90" s="59"/>
      <c r="E90" s="87"/>
      <c r="F90" s="80"/>
      <c r="G90" s="84"/>
      <c r="H90" s="16" t="str">
        <f t="shared" ref="H90" si="166">G88</f>
        <v>MUŽI</v>
      </c>
      <c r="I90" s="16" t="str">
        <f t="shared" ref="I90" si="167">E88</f>
        <v>Žlutý kvítek Palkovice</v>
      </c>
    </row>
    <row r="91" spans="1:9" ht="16.5" customHeight="1">
      <c r="A91" s="77">
        <v>30</v>
      </c>
      <c r="B91" s="45" t="s">
        <v>120</v>
      </c>
      <c r="C91" s="45" t="s">
        <v>124</v>
      </c>
      <c r="D91" s="61"/>
      <c r="E91" s="90" t="s">
        <v>185</v>
      </c>
      <c r="F91" s="79">
        <v>4.0277777777777801E-2</v>
      </c>
      <c r="G91" s="83" t="s">
        <v>9</v>
      </c>
      <c r="H91" s="16" t="str">
        <f t="shared" ref="H91" si="168">G91</f>
        <v>ŽENY</v>
      </c>
      <c r="I91" s="16" t="str">
        <f t="shared" ref="I91" si="169">E91</f>
        <v>TOM Český Brod</v>
      </c>
    </row>
    <row r="92" spans="1:9" ht="16.5" customHeight="1">
      <c r="A92" s="78"/>
      <c r="B92" s="46" t="s">
        <v>121</v>
      </c>
      <c r="C92" s="46" t="s">
        <v>125</v>
      </c>
      <c r="D92" s="51"/>
      <c r="E92" s="91"/>
      <c r="F92" s="80"/>
      <c r="G92" s="84"/>
      <c r="H92" s="16" t="str">
        <f t="shared" ref="H92" si="170">G91</f>
        <v>ŽENY</v>
      </c>
      <c r="I92" s="16" t="str">
        <f t="shared" ref="I92" si="171">E91</f>
        <v>TOM Český Brod</v>
      </c>
    </row>
    <row r="93" spans="1:9" ht="16.5" customHeight="1">
      <c r="A93" s="81"/>
      <c r="B93" s="47" t="s">
        <v>122</v>
      </c>
      <c r="C93" s="47" t="s">
        <v>123</v>
      </c>
      <c r="D93" s="62"/>
      <c r="E93" s="92"/>
      <c r="F93" s="82"/>
      <c r="G93" s="85"/>
      <c r="H93" s="16" t="str">
        <f t="shared" ref="H93" si="172">G91</f>
        <v>ŽENY</v>
      </c>
      <c r="I93" s="16" t="str">
        <f t="shared" ref="I93" si="173">E91</f>
        <v>TOM Český Brod</v>
      </c>
    </row>
    <row r="94" spans="1:9" ht="16.5" customHeight="1">
      <c r="A94" s="78">
        <v>31</v>
      </c>
      <c r="B94" s="46" t="s">
        <v>123</v>
      </c>
      <c r="C94" s="46" t="s">
        <v>132</v>
      </c>
      <c r="D94" s="60"/>
      <c r="E94" s="91" t="s">
        <v>182</v>
      </c>
      <c r="F94" s="80">
        <v>4.1666666666666699E-2</v>
      </c>
      <c r="G94" s="84" t="s">
        <v>10</v>
      </c>
      <c r="H94" s="16" t="str">
        <f t="shared" ref="H94" si="174">G94</f>
        <v>ŽÁCI</v>
      </c>
      <c r="I94" s="16" t="str">
        <f t="shared" ref="I94" si="175">E94</f>
        <v>TOM Kamarádi Pacov</v>
      </c>
    </row>
    <row r="95" spans="1:9" ht="16.5" customHeight="1">
      <c r="A95" s="78"/>
      <c r="B95" s="46" t="s">
        <v>124</v>
      </c>
      <c r="C95" s="46" t="s">
        <v>131</v>
      </c>
      <c r="D95" s="51"/>
      <c r="E95" s="91"/>
      <c r="F95" s="80"/>
      <c r="G95" s="84"/>
      <c r="H95" s="16" t="str">
        <f t="shared" ref="H95" si="176">G94</f>
        <v>ŽÁCI</v>
      </c>
      <c r="I95" s="16" t="str">
        <f t="shared" ref="I95" si="177">E94</f>
        <v>TOM Kamarádi Pacov</v>
      </c>
    </row>
    <row r="96" spans="1:9" ht="16.5" customHeight="1">
      <c r="A96" s="78"/>
      <c r="B96" s="46" t="s">
        <v>125</v>
      </c>
      <c r="C96" s="47" t="s">
        <v>209</v>
      </c>
      <c r="D96" s="62"/>
      <c r="E96" s="92"/>
      <c r="F96" s="80"/>
      <c r="G96" s="85"/>
      <c r="H96" s="16" t="str">
        <f t="shared" ref="H96" si="178">G94</f>
        <v>ŽÁCI</v>
      </c>
      <c r="I96" s="16" t="str">
        <f t="shared" ref="I96" si="179">E94</f>
        <v>TOM Kamarádi Pacov</v>
      </c>
    </row>
    <row r="97" spans="1:9" ht="16.5" customHeight="1">
      <c r="A97" s="77">
        <v>32</v>
      </c>
      <c r="B97" s="45" t="s">
        <v>126</v>
      </c>
      <c r="C97" s="46" t="s">
        <v>143</v>
      </c>
      <c r="D97" s="60"/>
      <c r="E97" s="90" t="s">
        <v>177</v>
      </c>
      <c r="F97" s="79">
        <v>4.3055555555555597E-2</v>
      </c>
      <c r="G97" s="83" t="s">
        <v>8</v>
      </c>
      <c r="H97" s="16" t="str">
        <f t="shared" ref="H97" si="180">G97</f>
        <v>MUŽI</v>
      </c>
      <c r="I97" s="16" t="str">
        <f t="shared" ref="I97" si="181">E97</f>
        <v>TOM Delfíni Borotín</v>
      </c>
    </row>
    <row r="98" spans="1:9" ht="16.5" customHeight="1">
      <c r="A98" s="78"/>
      <c r="B98" s="46" t="s">
        <v>127</v>
      </c>
      <c r="C98" s="46" t="s">
        <v>144</v>
      </c>
      <c r="D98" s="51"/>
      <c r="E98" s="91"/>
      <c r="F98" s="80"/>
      <c r="G98" s="84"/>
      <c r="H98" s="16" t="str">
        <f t="shared" ref="H98" si="182">G97</f>
        <v>MUŽI</v>
      </c>
      <c r="I98" s="16" t="str">
        <f t="shared" ref="I98" si="183">E97</f>
        <v>TOM Delfíni Borotín</v>
      </c>
    </row>
    <row r="99" spans="1:9" ht="16.5" customHeight="1">
      <c r="A99" s="81"/>
      <c r="B99" s="47" t="s">
        <v>81</v>
      </c>
      <c r="C99" s="46" t="s">
        <v>145</v>
      </c>
      <c r="D99" s="59"/>
      <c r="E99" s="92"/>
      <c r="F99" s="82"/>
      <c r="G99" s="85"/>
      <c r="H99" s="16" t="str">
        <f t="shared" ref="H99" si="184">G97</f>
        <v>MUŽI</v>
      </c>
      <c r="I99" s="16" t="str">
        <f t="shared" ref="I99" si="185">E97</f>
        <v>TOM Delfíni Borotín</v>
      </c>
    </row>
    <row r="100" spans="1:9" ht="16.5" customHeight="1">
      <c r="A100" s="78">
        <v>33</v>
      </c>
      <c r="B100" s="46" t="s">
        <v>128</v>
      </c>
      <c r="C100" s="45" t="s">
        <v>212</v>
      </c>
      <c r="D100" s="61"/>
      <c r="E100" s="90" t="s">
        <v>174</v>
      </c>
      <c r="F100" s="80">
        <v>4.4444444444444398E-2</v>
      </c>
      <c r="G100" s="83" t="s">
        <v>9</v>
      </c>
      <c r="H100" s="16" t="str">
        <f t="shared" ref="H100" si="186">G100</f>
        <v>ŽENY</v>
      </c>
      <c r="I100" s="16" t="str">
        <f t="shared" ref="I100" si="187">E100</f>
        <v>Žlutý kvítek Palkovice</v>
      </c>
    </row>
    <row r="101" spans="1:9" ht="16.5" customHeight="1">
      <c r="A101" s="78"/>
      <c r="B101" s="46" t="s">
        <v>129</v>
      </c>
      <c r="C101" s="46" t="s">
        <v>158</v>
      </c>
      <c r="D101" s="51"/>
      <c r="E101" s="91"/>
      <c r="F101" s="80"/>
      <c r="G101" s="84"/>
      <c r="H101" s="16" t="str">
        <f t="shared" ref="H101" si="188">G100</f>
        <v>ŽENY</v>
      </c>
      <c r="I101" s="16" t="str">
        <f t="shared" ref="I101" si="189">E100</f>
        <v>Žlutý kvítek Palkovice</v>
      </c>
    </row>
    <row r="102" spans="1:9" ht="16.5" customHeight="1">
      <c r="A102" s="78"/>
      <c r="B102" s="46" t="s">
        <v>130</v>
      </c>
      <c r="C102" s="47" t="s">
        <v>159</v>
      </c>
      <c r="D102" s="62"/>
      <c r="E102" s="92"/>
      <c r="F102" s="80"/>
      <c r="G102" s="85"/>
      <c r="H102" s="16" t="str">
        <f t="shared" ref="H102" si="190">G100</f>
        <v>ŽENY</v>
      </c>
      <c r="I102" s="16" t="str">
        <f t="shared" ref="I102" si="191">E100</f>
        <v>Žlutý kvítek Palkovice</v>
      </c>
    </row>
    <row r="103" spans="1:9" ht="16.5" customHeight="1">
      <c r="A103" s="77">
        <v>34</v>
      </c>
      <c r="B103" s="45" t="s">
        <v>131</v>
      </c>
      <c r="C103" s="45" t="s">
        <v>163</v>
      </c>
      <c r="D103" s="61"/>
      <c r="E103" s="90" t="s">
        <v>176</v>
      </c>
      <c r="F103" s="79">
        <v>4.5833333333333302E-2</v>
      </c>
      <c r="G103" s="83" t="s">
        <v>8</v>
      </c>
      <c r="H103" s="16" t="str">
        <f t="shared" ref="H103" si="192">G103</f>
        <v>MUŽI</v>
      </c>
      <c r="I103" s="16" t="str">
        <f t="shared" ref="I103" si="193">E103</f>
        <v>TOM Černý Delfín Fryšták</v>
      </c>
    </row>
    <row r="104" spans="1:9" ht="16.5" customHeight="1">
      <c r="A104" s="78"/>
      <c r="B104" s="46" t="s">
        <v>132</v>
      </c>
      <c r="C104" s="46" t="s">
        <v>110</v>
      </c>
      <c r="D104" s="51"/>
      <c r="E104" s="91"/>
      <c r="F104" s="80"/>
      <c r="G104" s="84"/>
      <c r="H104" s="16" t="str">
        <f t="shared" ref="H104" si="194">G103</f>
        <v>MUŽI</v>
      </c>
      <c r="I104" s="16" t="str">
        <f t="shared" ref="I104" si="195">E103</f>
        <v>TOM Černý Delfín Fryšták</v>
      </c>
    </row>
    <row r="105" spans="1:9" ht="16.5" customHeight="1">
      <c r="A105" s="81"/>
      <c r="B105" s="47" t="s">
        <v>133</v>
      </c>
      <c r="C105" s="47" t="s">
        <v>51</v>
      </c>
      <c r="D105" s="62"/>
      <c r="E105" s="92"/>
      <c r="F105" s="82"/>
      <c r="G105" s="85"/>
      <c r="H105" s="16" t="str">
        <f t="shared" ref="H105" si="196">G103</f>
        <v>MUŽI</v>
      </c>
      <c r="I105" s="16" t="str">
        <f t="shared" ref="I105" si="197">E103</f>
        <v>TOM Černý Delfín Fryšták</v>
      </c>
    </row>
    <row r="106" spans="1:9" ht="16.5" customHeight="1">
      <c r="A106" s="78">
        <v>35</v>
      </c>
      <c r="B106" s="46" t="s">
        <v>134</v>
      </c>
      <c r="C106" s="46" t="s">
        <v>134</v>
      </c>
      <c r="D106" s="60"/>
      <c r="E106" s="90" t="s">
        <v>7</v>
      </c>
      <c r="F106" s="80">
        <v>4.72222222222222E-2</v>
      </c>
      <c r="G106" s="83" t="s">
        <v>9</v>
      </c>
      <c r="H106" s="16" t="str">
        <f t="shared" ref="H106" si="198">G106</f>
        <v>ŽENY</v>
      </c>
      <c r="I106" s="16" t="str">
        <f t="shared" ref="I106" si="199">E106</f>
        <v>TOM Nezmaři Bílovec</v>
      </c>
    </row>
    <row r="107" spans="1:9" ht="16.5" customHeight="1">
      <c r="A107" s="78"/>
      <c r="B107" s="46" t="s">
        <v>135</v>
      </c>
      <c r="C107" s="46" t="s">
        <v>135</v>
      </c>
      <c r="D107" s="51"/>
      <c r="E107" s="91"/>
      <c r="F107" s="80"/>
      <c r="G107" s="84"/>
      <c r="H107" s="16" t="str">
        <f t="shared" ref="H107" si="200">G106</f>
        <v>ŽENY</v>
      </c>
      <c r="I107" s="16" t="str">
        <f t="shared" ref="I107" si="201">E106</f>
        <v>TOM Nezmaři Bílovec</v>
      </c>
    </row>
    <row r="108" spans="1:9" ht="16.5" customHeight="1">
      <c r="A108" s="81"/>
      <c r="B108" s="47" t="s">
        <v>136</v>
      </c>
      <c r="C108" s="47" t="s">
        <v>136</v>
      </c>
      <c r="D108" s="62"/>
      <c r="E108" s="92"/>
      <c r="F108" s="82"/>
      <c r="G108" s="85"/>
      <c r="H108" s="16" t="str">
        <f t="shared" ref="H108" si="202">G106</f>
        <v>ŽENY</v>
      </c>
      <c r="I108" s="16" t="str">
        <f t="shared" ref="I108" si="203">E106</f>
        <v>TOM Nezmaři Bílovec</v>
      </c>
    </row>
    <row r="109" spans="1:9" ht="16.5" customHeight="1">
      <c r="A109" s="78">
        <v>36</v>
      </c>
      <c r="B109" s="46" t="s">
        <v>137</v>
      </c>
      <c r="C109" s="46" t="s">
        <v>137</v>
      </c>
      <c r="D109" s="60"/>
      <c r="E109" s="90" t="s">
        <v>178</v>
      </c>
      <c r="F109" s="80">
        <v>4.8611111111111098E-2</v>
      </c>
      <c r="G109" s="83" t="s">
        <v>8</v>
      </c>
      <c r="H109" s="16" t="str">
        <f t="shared" ref="H109" si="204">G109</f>
        <v>MUŽI</v>
      </c>
      <c r="I109" s="16" t="str">
        <f t="shared" ref="I109" si="205">E109</f>
        <v>Kralupy nad Vltavou</v>
      </c>
    </row>
    <row r="110" spans="1:9" ht="16.5" customHeight="1">
      <c r="A110" s="78"/>
      <c r="B110" s="46" t="s">
        <v>138</v>
      </c>
      <c r="C110" s="46" t="s">
        <v>138</v>
      </c>
      <c r="D110" s="51"/>
      <c r="E110" s="91"/>
      <c r="F110" s="80"/>
      <c r="G110" s="84"/>
      <c r="H110" s="16" t="str">
        <f t="shared" ref="H110" si="206">G109</f>
        <v>MUŽI</v>
      </c>
      <c r="I110" s="16" t="str">
        <f t="shared" ref="I110" si="207">E109</f>
        <v>Kralupy nad Vltavou</v>
      </c>
    </row>
    <row r="111" spans="1:9" ht="16.5" customHeight="1">
      <c r="A111" s="81"/>
      <c r="B111" s="47" t="s">
        <v>139</v>
      </c>
      <c r="C111" s="47" t="s">
        <v>139</v>
      </c>
      <c r="D111" s="62"/>
      <c r="E111" s="92"/>
      <c r="F111" s="82"/>
      <c r="G111" s="85"/>
      <c r="H111" s="16" t="str">
        <f t="shared" ref="H111" si="208">G109</f>
        <v>MUŽI</v>
      </c>
      <c r="I111" s="16" t="str">
        <f t="shared" ref="I111" si="209">E109</f>
        <v>Kralupy nad Vltavou</v>
      </c>
    </row>
    <row r="112" spans="1:9" ht="16.5" customHeight="1">
      <c r="A112" s="78">
        <v>37</v>
      </c>
      <c r="B112" s="46" t="s">
        <v>140</v>
      </c>
      <c r="C112" s="46" t="s">
        <v>140</v>
      </c>
      <c r="D112" s="60"/>
      <c r="E112" s="90" t="s">
        <v>203</v>
      </c>
      <c r="F112" s="80">
        <v>0.05</v>
      </c>
      <c r="G112" s="83" t="s">
        <v>9</v>
      </c>
      <c r="H112" s="16" t="str">
        <f t="shared" ref="H112" si="210">G112</f>
        <v>ŽENY</v>
      </c>
      <c r="I112" s="16" t="str">
        <f t="shared" ref="I112" si="211">E112</f>
        <v>TOM Divočáci Frýdlant n/O</v>
      </c>
    </row>
    <row r="113" spans="1:9" ht="16.5" customHeight="1">
      <c r="A113" s="78"/>
      <c r="B113" s="46" t="s">
        <v>141</v>
      </c>
      <c r="C113" s="46" t="s">
        <v>142</v>
      </c>
      <c r="D113" s="51"/>
      <c r="E113" s="91"/>
      <c r="F113" s="80"/>
      <c r="G113" s="84"/>
      <c r="H113" s="16" t="str">
        <f t="shared" ref="H113" si="212">G112</f>
        <v>ŽENY</v>
      </c>
      <c r="I113" s="16" t="str">
        <f t="shared" ref="I113" si="213">E112</f>
        <v>TOM Divočáci Frýdlant n/O</v>
      </c>
    </row>
    <row r="114" spans="1:9" ht="16.5" customHeight="1">
      <c r="A114" s="81"/>
      <c r="B114" s="47" t="s">
        <v>142</v>
      </c>
      <c r="C114" s="47" t="s">
        <v>141</v>
      </c>
      <c r="D114" s="62"/>
      <c r="E114" s="92"/>
      <c r="F114" s="82"/>
      <c r="G114" s="85"/>
      <c r="H114" s="16" t="str">
        <f t="shared" ref="H114" si="214">G112</f>
        <v>ŽENY</v>
      </c>
      <c r="I114" s="16" t="str">
        <f t="shared" ref="I114" si="215">E112</f>
        <v>TOM Divočáci Frýdlant n/O</v>
      </c>
    </row>
    <row r="115" spans="1:9" ht="16.5" customHeight="1">
      <c r="A115" s="77">
        <v>38</v>
      </c>
      <c r="B115" s="45" t="s">
        <v>143</v>
      </c>
      <c r="C115" s="46" t="s">
        <v>169</v>
      </c>
      <c r="D115" s="60"/>
      <c r="E115" s="90" t="s">
        <v>180</v>
      </c>
      <c r="F115" s="79">
        <v>5.1388888888888901E-2</v>
      </c>
      <c r="G115" s="83" t="s">
        <v>8</v>
      </c>
      <c r="H115" s="16" t="str">
        <f t="shared" ref="H115" si="216">G115</f>
        <v>MUŽI</v>
      </c>
      <c r="I115" s="16" t="str">
        <f t="shared" ref="I115" si="217">E115</f>
        <v>TOM Mikulášovice</v>
      </c>
    </row>
    <row r="116" spans="1:9" ht="16.5" customHeight="1">
      <c r="A116" s="78"/>
      <c r="B116" s="46" t="s">
        <v>144</v>
      </c>
      <c r="C116" s="46" t="s">
        <v>167</v>
      </c>
      <c r="D116" s="51"/>
      <c r="E116" s="91"/>
      <c r="F116" s="80"/>
      <c r="G116" s="84"/>
      <c r="H116" s="16" t="str">
        <f t="shared" ref="H116" si="218">G115</f>
        <v>MUŽI</v>
      </c>
      <c r="I116" s="16" t="str">
        <f t="shared" ref="I116" si="219">E115</f>
        <v>TOM Mikulášovice</v>
      </c>
    </row>
    <row r="117" spans="1:9" ht="16.5" customHeight="1">
      <c r="A117" s="78"/>
      <c r="B117" s="46" t="s">
        <v>145</v>
      </c>
      <c r="C117" s="47" t="s">
        <v>168</v>
      </c>
      <c r="D117" s="52"/>
      <c r="E117" s="92"/>
      <c r="F117" s="80"/>
      <c r="G117" s="85"/>
      <c r="H117" s="16" t="str">
        <f t="shared" ref="H117" si="220">G115</f>
        <v>MUŽI</v>
      </c>
      <c r="I117" s="16" t="str">
        <f t="shared" ref="I117" si="221">E115</f>
        <v>TOM Mikulášovice</v>
      </c>
    </row>
    <row r="118" spans="1:9" ht="16.5" customHeight="1">
      <c r="A118" s="77">
        <v>39</v>
      </c>
      <c r="B118" s="45" t="s">
        <v>146</v>
      </c>
      <c r="C118" s="45" t="s">
        <v>146</v>
      </c>
      <c r="D118" s="61"/>
      <c r="E118" s="90" t="s">
        <v>178</v>
      </c>
      <c r="F118" s="79">
        <v>5.2777777777777798E-2</v>
      </c>
      <c r="G118" s="83" t="s">
        <v>9</v>
      </c>
      <c r="H118" s="16" t="str">
        <f t="shared" ref="H118" si="222">G118</f>
        <v>ŽENY</v>
      </c>
      <c r="I118" s="16" t="str">
        <f t="shared" ref="I118" si="223">E118</f>
        <v>Kralupy nad Vltavou</v>
      </c>
    </row>
    <row r="119" spans="1:9" ht="16.5" customHeight="1">
      <c r="A119" s="78"/>
      <c r="B119" s="46" t="s">
        <v>147</v>
      </c>
      <c r="C119" s="46" t="s">
        <v>147</v>
      </c>
      <c r="D119" s="51"/>
      <c r="E119" s="91"/>
      <c r="F119" s="80"/>
      <c r="G119" s="84"/>
      <c r="H119" s="16" t="str">
        <f t="shared" ref="H119" si="224">G118</f>
        <v>ŽENY</v>
      </c>
      <c r="I119" s="16" t="str">
        <f t="shared" ref="I119" si="225">E118</f>
        <v>Kralupy nad Vltavou</v>
      </c>
    </row>
    <row r="120" spans="1:9" ht="16.5" customHeight="1">
      <c r="A120" s="81"/>
      <c r="B120" s="47" t="s">
        <v>148</v>
      </c>
      <c r="C120" s="47" t="s">
        <v>148</v>
      </c>
      <c r="D120" s="62"/>
      <c r="E120" s="92"/>
      <c r="F120" s="82"/>
      <c r="G120" s="85"/>
      <c r="H120" s="16" t="str">
        <f t="shared" ref="H120" si="226">G118</f>
        <v>ŽENY</v>
      </c>
      <c r="I120" s="16" t="str">
        <f t="shared" ref="I120" si="227">E118</f>
        <v>Kralupy nad Vltavou</v>
      </c>
    </row>
    <row r="121" spans="1:9" ht="16.5" customHeight="1">
      <c r="A121" s="78">
        <v>40</v>
      </c>
      <c r="B121" s="46" t="s">
        <v>149</v>
      </c>
      <c r="C121" s="46" t="s">
        <v>150</v>
      </c>
      <c r="D121" s="60"/>
      <c r="E121" s="90" t="s">
        <v>180</v>
      </c>
      <c r="F121" s="80">
        <v>5.4166666666666703E-2</v>
      </c>
      <c r="G121" s="83" t="s">
        <v>8</v>
      </c>
      <c r="H121" s="16" t="str">
        <f t="shared" ref="H121" si="228">G121</f>
        <v>MUŽI</v>
      </c>
      <c r="I121" s="16" t="str">
        <f t="shared" ref="I121" si="229">E121</f>
        <v>TOM Mikulášovice</v>
      </c>
    </row>
    <row r="122" spans="1:9" ht="16.5" customHeight="1">
      <c r="A122" s="78"/>
      <c r="B122" s="46" t="s">
        <v>150</v>
      </c>
      <c r="C122" s="46" t="s">
        <v>149</v>
      </c>
      <c r="D122" s="51"/>
      <c r="E122" s="91"/>
      <c r="F122" s="80"/>
      <c r="G122" s="84"/>
      <c r="H122" s="16" t="str">
        <f t="shared" ref="H122" si="230">G121</f>
        <v>MUŽI</v>
      </c>
      <c r="I122" s="16" t="str">
        <f t="shared" ref="I122" si="231">E121</f>
        <v>TOM Mikulášovice</v>
      </c>
    </row>
    <row r="123" spans="1:9" ht="16.5" customHeight="1">
      <c r="A123" s="78"/>
      <c r="B123" s="46" t="s">
        <v>151</v>
      </c>
      <c r="C123" s="46" t="s">
        <v>151</v>
      </c>
      <c r="D123" s="59"/>
      <c r="E123" s="92"/>
      <c r="F123" s="80"/>
      <c r="G123" s="85"/>
      <c r="H123" s="16" t="str">
        <f t="shared" ref="H123" si="232">G121</f>
        <v>MUŽI</v>
      </c>
      <c r="I123" s="16" t="str">
        <f t="shared" ref="I123" si="233">E121</f>
        <v>TOM Mikulášovice</v>
      </c>
    </row>
    <row r="124" spans="1:9" ht="16.5" customHeight="1">
      <c r="A124" s="77">
        <v>41</v>
      </c>
      <c r="B124" s="45" t="s">
        <v>152</v>
      </c>
      <c r="C124" s="45" t="s">
        <v>154</v>
      </c>
      <c r="D124" s="61"/>
      <c r="E124" s="90" t="s">
        <v>175</v>
      </c>
      <c r="F124" s="79">
        <v>5.5555555555555601E-2</v>
      </c>
      <c r="G124" s="83" t="s">
        <v>9</v>
      </c>
      <c r="H124" s="16" t="str">
        <f t="shared" ref="H124" si="234">G124</f>
        <v>ŽENY</v>
      </c>
      <c r="I124" s="16" t="str">
        <f t="shared" ref="I124" si="235">E124</f>
        <v>TOM Tuláci FM</v>
      </c>
    </row>
    <row r="125" spans="1:9" ht="16.5" customHeight="1">
      <c r="A125" s="78"/>
      <c r="B125" s="46" t="s">
        <v>153</v>
      </c>
      <c r="C125" s="46" t="s">
        <v>153</v>
      </c>
      <c r="D125" s="51"/>
      <c r="E125" s="91"/>
      <c r="F125" s="80"/>
      <c r="G125" s="84"/>
      <c r="H125" s="16" t="str">
        <f t="shared" ref="H125" si="236">G124</f>
        <v>ŽENY</v>
      </c>
      <c r="I125" s="16" t="str">
        <f t="shared" ref="I125" si="237">E124</f>
        <v>TOM Tuláci FM</v>
      </c>
    </row>
    <row r="126" spans="1:9" ht="16.5" customHeight="1">
      <c r="A126" s="78"/>
      <c r="B126" s="46" t="s">
        <v>154</v>
      </c>
      <c r="C126" s="46" t="s">
        <v>152</v>
      </c>
      <c r="D126" s="59"/>
      <c r="E126" s="92"/>
      <c r="F126" s="80"/>
      <c r="G126" s="85"/>
      <c r="H126" s="16" t="str">
        <f t="shared" ref="H126" si="238">G124</f>
        <v>ŽENY</v>
      </c>
      <c r="I126" s="16" t="str">
        <f t="shared" ref="I126" si="239">E124</f>
        <v>TOM Tuláci FM</v>
      </c>
    </row>
    <row r="127" spans="1:9" ht="16.5" customHeight="1">
      <c r="A127" s="77">
        <v>42</v>
      </c>
      <c r="B127" s="45" t="s">
        <v>155</v>
      </c>
      <c r="C127" s="45" t="s">
        <v>170</v>
      </c>
      <c r="D127" s="61"/>
      <c r="E127" s="90" t="s">
        <v>183</v>
      </c>
      <c r="F127" s="79">
        <v>5.6944444444444402E-2</v>
      </c>
      <c r="G127" s="83" t="s">
        <v>8</v>
      </c>
      <c r="H127" s="16" t="str">
        <f t="shared" ref="H127" si="240">G127</f>
        <v>MUŽI</v>
      </c>
      <c r="I127" s="16" t="str">
        <f t="shared" ref="I127" si="241">E127</f>
        <v>TOM Práčata Rapšach</v>
      </c>
    </row>
    <row r="128" spans="1:9" ht="16.5" customHeight="1">
      <c r="A128" s="78"/>
      <c r="B128" s="46" t="s">
        <v>156</v>
      </c>
      <c r="C128" s="46" t="s">
        <v>172</v>
      </c>
      <c r="D128" s="51"/>
      <c r="E128" s="91"/>
      <c r="F128" s="80"/>
      <c r="G128" s="84"/>
      <c r="H128" s="16" t="str">
        <f t="shared" ref="H128" si="242">G127</f>
        <v>MUŽI</v>
      </c>
      <c r="I128" s="16" t="str">
        <f t="shared" ref="I128" si="243">E127</f>
        <v>TOM Práčata Rapšach</v>
      </c>
    </row>
    <row r="129" spans="1:9" ht="16.5" customHeight="1">
      <c r="A129" s="81"/>
      <c r="B129" s="47" t="s">
        <v>157</v>
      </c>
      <c r="C129" s="47" t="s">
        <v>171</v>
      </c>
      <c r="D129" s="62"/>
      <c r="E129" s="92"/>
      <c r="F129" s="82"/>
      <c r="G129" s="85"/>
      <c r="H129" s="16" t="str">
        <f t="shared" ref="H129" si="244">G127</f>
        <v>MUŽI</v>
      </c>
      <c r="I129" s="16" t="str">
        <f t="shared" ref="I129" si="245">E127</f>
        <v>TOM Práčata Rapšach</v>
      </c>
    </row>
    <row r="130" spans="1:9" ht="16.5" customHeight="1">
      <c r="A130" s="77">
        <v>43</v>
      </c>
      <c r="B130" s="45" t="s">
        <v>158</v>
      </c>
      <c r="C130" s="45" t="s">
        <v>214</v>
      </c>
      <c r="D130" s="140"/>
      <c r="E130" s="95" t="s">
        <v>7</v>
      </c>
      <c r="F130" s="79">
        <v>0</v>
      </c>
      <c r="G130" s="83" t="s">
        <v>213</v>
      </c>
      <c r="H130" s="16" t="str">
        <f t="shared" ref="H130" si="246">G130</f>
        <v>SMÍŠENÉ</v>
      </c>
      <c r="I130" s="16" t="str">
        <f t="shared" ref="I130" si="247">E130</f>
        <v>TOM Nezmaři Bílovec</v>
      </c>
    </row>
    <row r="131" spans="1:9" ht="16.5" customHeight="1">
      <c r="A131" s="78"/>
      <c r="B131" s="46" t="s">
        <v>159</v>
      </c>
      <c r="E131" s="89"/>
      <c r="F131" s="80"/>
      <c r="G131" s="84"/>
      <c r="H131" s="16" t="str">
        <f t="shared" ref="H131" si="248">G130</f>
        <v>SMÍŠENÉ</v>
      </c>
      <c r="I131" s="16" t="str">
        <f t="shared" ref="I131" si="249">E130</f>
        <v>TOM Nezmaři Bílovec</v>
      </c>
    </row>
    <row r="132" spans="1:9" ht="16.5" customHeight="1">
      <c r="A132" s="81"/>
      <c r="B132" s="47" t="s">
        <v>160</v>
      </c>
      <c r="C132" s="141"/>
      <c r="D132" s="141"/>
      <c r="E132" s="94"/>
      <c r="F132" s="82"/>
      <c r="G132" s="85"/>
      <c r="H132" s="16" t="str">
        <f t="shared" ref="H132" si="250">G130</f>
        <v>SMÍŠENÉ</v>
      </c>
      <c r="I132" s="16" t="str">
        <f t="shared" ref="I132" si="251">E130</f>
        <v>TOM Nezmaři Bílovec</v>
      </c>
    </row>
    <row r="133" spans="1:9" ht="16.5" customHeight="1">
      <c r="A133" s="78"/>
      <c r="B133" s="46" t="s">
        <v>161</v>
      </c>
      <c r="F133" s="72"/>
      <c r="G133" s="74"/>
      <c r="H133" s="16">
        <f t="shared" ref="H133" si="252">G133</f>
        <v>0</v>
      </c>
      <c r="I133" s="16" t="str">
        <f>E103</f>
        <v>TOM Černý Delfín Fryšták</v>
      </c>
    </row>
    <row r="134" spans="1:9" ht="16.5" customHeight="1">
      <c r="A134" s="78"/>
      <c r="B134" s="46" t="s">
        <v>162</v>
      </c>
      <c r="F134" s="72"/>
      <c r="G134" s="74"/>
      <c r="H134" s="16">
        <f t="shared" ref="H134" si="253">G133</f>
        <v>0</v>
      </c>
      <c r="I134" s="16" t="str">
        <f>E103</f>
        <v>TOM Černý Delfín Fryšták</v>
      </c>
    </row>
    <row r="135" spans="1:9" ht="16.5" customHeight="1">
      <c r="A135" s="81"/>
      <c r="B135" s="46" t="s">
        <v>163</v>
      </c>
      <c r="F135" s="72"/>
      <c r="G135" s="74"/>
      <c r="H135" s="16">
        <f t="shared" ref="H135" si="254">G133</f>
        <v>0</v>
      </c>
      <c r="I135" s="16" t="str">
        <f>E103</f>
        <v>TOM Černý Delfín Fryšták</v>
      </c>
    </row>
    <row r="136" spans="1:9" ht="16.5" customHeight="1">
      <c r="A136" s="73"/>
      <c r="B136" s="46" t="s">
        <v>164</v>
      </c>
      <c r="C136" s="46"/>
      <c r="D136" s="66"/>
      <c r="E136" s="48"/>
      <c r="F136" s="72"/>
      <c r="G136" s="74"/>
      <c r="H136" s="16">
        <f t="shared" ref="H136" si="255">G136</f>
        <v>0</v>
      </c>
      <c r="I136" s="16">
        <f t="shared" ref="I136" si="256">E136</f>
        <v>0</v>
      </c>
    </row>
    <row r="137" spans="1:9" ht="16.5" customHeight="1">
      <c r="A137" s="73"/>
      <c r="B137" s="46" t="s">
        <v>165</v>
      </c>
      <c r="C137" s="46"/>
      <c r="D137" s="6"/>
      <c r="E137" s="48"/>
      <c r="F137" s="72"/>
      <c r="G137" s="74"/>
      <c r="H137" s="16">
        <f t="shared" ref="H137" si="257">G136</f>
        <v>0</v>
      </c>
      <c r="I137" s="16">
        <f t="shared" ref="I137" si="258">E136</f>
        <v>0</v>
      </c>
    </row>
    <row r="138" spans="1:9" ht="16.5" customHeight="1">
      <c r="A138" s="73"/>
      <c r="B138" s="46" t="s">
        <v>166</v>
      </c>
      <c r="C138" s="46"/>
      <c r="D138" s="6"/>
      <c r="E138" s="48"/>
      <c r="F138" s="72"/>
      <c r="G138" s="74"/>
      <c r="H138" s="16">
        <f t="shared" ref="H138" si="259">G136</f>
        <v>0</v>
      </c>
      <c r="I138" s="16">
        <f t="shared" ref="I138" si="260">E136</f>
        <v>0</v>
      </c>
    </row>
    <row r="139" spans="1:9" ht="16.5" customHeight="1">
      <c r="A139" s="73"/>
      <c r="B139" s="46" t="s">
        <v>167</v>
      </c>
      <c r="D139" s="6"/>
      <c r="F139" s="72"/>
      <c r="G139" s="74"/>
      <c r="H139" s="16">
        <f t="shared" ref="H139" si="261">G139</f>
        <v>0</v>
      </c>
      <c r="I139" s="16" t="str">
        <f>E115</f>
        <v>TOM Mikulášovice</v>
      </c>
    </row>
    <row r="140" spans="1:9" ht="16.5" customHeight="1">
      <c r="A140" s="73"/>
      <c r="B140" s="46" t="s">
        <v>168</v>
      </c>
      <c r="D140" s="6"/>
      <c r="F140" s="72"/>
      <c r="G140" s="74"/>
      <c r="H140" s="16">
        <f t="shared" ref="H140" si="262">G139</f>
        <v>0</v>
      </c>
      <c r="I140" s="16" t="str">
        <f>E115</f>
        <v>TOM Mikulášovice</v>
      </c>
    </row>
    <row r="141" spans="1:9" ht="16.5" customHeight="1">
      <c r="A141" s="73"/>
      <c r="B141" s="46" t="s">
        <v>169</v>
      </c>
      <c r="D141" s="6"/>
      <c r="F141" s="72"/>
      <c r="G141" s="74"/>
      <c r="H141" s="16">
        <f t="shared" ref="H141" si="263">G139</f>
        <v>0</v>
      </c>
      <c r="I141" s="16" t="str">
        <f>E115</f>
        <v>TOM Mikulášovice</v>
      </c>
    </row>
    <row r="142" spans="1:9" ht="16.5" customHeight="1">
      <c r="A142" s="73"/>
      <c r="D142" s="66"/>
      <c r="E142" s="48"/>
      <c r="F142" s="72"/>
      <c r="G142" s="74"/>
      <c r="H142" s="16">
        <f t="shared" ref="H142" si="264">G142</f>
        <v>0</v>
      </c>
      <c r="I142" s="16">
        <f t="shared" ref="I142" si="265">E142</f>
        <v>0</v>
      </c>
    </row>
    <row r="143" spans="1:9" ht="16.5" customHeight="1">
      <c r="A143" s="73"/>
      <c r="D143" s="6"/>
      <c r="E143" s="48"/>
      <c r="F143" s="72"/>
      <c r="G143" s="74"/>
      <c r="H143" s="16">
        <f t="shared" ref="H143" si="266">G142</f>
        <v>0</v>
      </c>
      <c r="I143" s="16">
        <f t="shared" ref="I143" si="267">E142</f>
        <v>0</v>
      </c>
    </row>
    <row r="144" spans="1:9" ht="16.5" customHeight="1">
      <c r="A144" s="73"/>
      <c r="D144" s="6"/>
      <c r="E144" s="48"/>
      <c r="F144" s="72"/>
      <c r="G144" s="74"/>
      <c r="H144" s="16">
        <f t="shared" ref="H144" si="268">G142</f>
        <v>0</v>
      </c>
      <c r="I144" s="16">
        <f t="shared" ref="I144" si="269">E142</f>
        <v>0</v>
      </c>
    </row>
    <row r="145" spans="1:9" ht="16.5" customHeight="1">
      <c r="A145" s="73"/>
      <c r="B145" s="46" t="s">
        <v>170</v>
      </c>
      <c r="F145" s="72"/>
      <c r="G145" s="74"/>
      <c r="H145" s="16">
        <f t="shared" ref="H145" si="270">G145</f>
        <v>0</v>
      </c>
      <c r="I145" s="16" t="str">
        <f>E127</f>
        <v>TOM Práčata Rapšach</v>
      </c>
    </row>
    <row r="146" spans="1:9" ht="16.5" customHeight="1">
      <c r="A146" s="73"/>
      <c r="B146" s="46" t="s">
        <v>171</v>
      </c>
      <c r="F146" s="72"/>
      <c r="G146" s="74"/>
      <c r="H146" s="16">
        <f t="shared" ref="H146" si="271">G145</f>
        <v>0</v>
      </c>
      <c r="I146" s="16" t="str">
        <f>E127</f>
        <v>TOM Práčata Rapšach</v>
      </c>
    </row>
    <row r="147" spans="1:9" ht="16.5" customHeight="1">
      <c r="A147" s="73"/>
      <c r="B147" s="46" t="s">
        <v>172</v>
      </c>
      <c r="F147" s="72"/>
      <c r="G147" s="74"/>
      <c r="H147" s="16">
        <f t="shared" ref="H147" si="272">G145</f>
        <v>0</v>
      </c>
      <c r="I147" s="16" t="str">
        <f>E127</f>
        <v>TOM Práčata Rapšach</v>
      </c>
    </row>
  </sheetData>
  <autoFilter ref="H3:I147">
    <filterColumn colId="0"/>
  </autoFilter>
  <mergeCells count="180">
    <mergeCell ref="A133:A135"/>
    <mergeCell ref="E130:E132"/>
    <mergeCell ref="G130:G132"/>
    <mergeCell ref="E124:E126"/>
    <mergeCell ref="E127:E129"/>
    <mergeCell ref="E112:E114"/>
    <mergeCell ref="G106:G108"/>
    <mergeCell ref="G100:G102"/>
    <mergeCell ref="G97:G99"/>
    <mergeCell ref="G94:G96"/>
    <mergeCell ref="E91:E93"/>
    <mergeCell ref="G109:G111"/>
    <mergeCell ref="G103:G105"/>
    <mergeCell ref="G112:G114"/>
    <mergeCell ref="G115:G117"/>
    <mergeCell ref="G118:G120"/>
    <mergeCell ref="G121:G123"/>
    <mergeCell ref="G124:G126"/>
    <mergeCell ref="A31:A33"/>
    <mergeCell ref="F31:F33"/>
    <mergeCell ref="A34:A36"/>
    <mergeCell ref="F34:F36"/>
    <mergeCell ref="A37:A39"/>
    <mergeCell ref="I1:I3"/>
    <mergeCell ref="H1:H3"/>
    <mergeCell ref="D1:D3"/>
    <mergeCell ref="A4:A6"/>
    <mergeCell ref="A7:A9"/>
    <mergeCell ref="A10:A12"/>
    <mergeCell ref="A13:A15"/>
    <mergeCell ref="A16:A18"/>
    <mergeCell ref="A1:A3"/>
    <mergeCell ref="A25:A27"/>
    <mergeCell ref="F25:F27"/>
    <mergeCell ref="A28:A30"/>
    <mergeCell ref="F28:F30"/>
    <mergeCell ref="E4:E6"/>
    <mergeCell ref="E1:E3"/>
    <mergeCell ref="F1:F3"/>
    <mergeCell ref="F4:F6"/>
    <mergeCell ref="F7:F9"/>
    <mergeCell ref="F10:F12"/>
    <mergeCell ref="G16:G18"/>
    <mergeCell ref="E16:E18"/>
    <mergeCell ref="G19:G21"/>
    <mergeCell ref="F13:F15"/>
    <mergeCell ref="F16:F18"/>
    <mergeCell ref="A19:A21"/>
    <mergeCell ref="F19:F21"/>
    <mergeCell ref="A22:A24"/>
    <mergeCell ref="F22:F24"/>
    <mergeCell ref="G22:G24"/>
    <mergeCell ref="E22:E24"/>
    <mergeCell ref="A55:A57"/>
    <mergeCell ref="F55:F57"/>
    <mergeCell ref="G55:G57"/>
    <mergeCell ref="E55:E57"/>
    <mergeCell ref="A40:A42"/>
    <mergeCell ref="F40:F42"/>
    <mergeCell ref="A43:A45"/>
    <mergeCell ref="F43:F45"/>
    <mergeCell ref="A46:A48"/>
    <mergeCell ref="F46:F48"/>
    <mergeCell ref="G40:G42"/>
    <mergeCell ref="E40:E42"/>
    <mergeCell ref="G43:G45"/>
    <mergeCell ref="E43:E45"/>
    <mergeCell ref="G46:G48"/>
    <mergeCell ref="E46:E48"/>
    <mergeCell ref="G49:G51"/>
    <mergeCell ref="E49:E51"/>
    <mergeCell ref="G52:G54"/>
    <mergeCell ref="E52:E54"/>
    <mergeCell ref="A49:A51"/>
    <mergeCell ref="F49:F51"/>
    <mergeCell ref="A52:A54"/>
    <mergeCell ref="F52:F54"/>
    <mergeCell ref="F70:F72"/>
    <mergeCell ref="A73:A75"/>
    <mergeCell ref="F73:F75"/>
    <mergeCell ref="G73:G75"/>
    <mergeCell ref="E73:E75"/>
    <mergeCell ref="A58:A60"/>
    <mergeCell ref="F58:F60"/>
    <mergeCell ref="A61:A63"/>
    <mergeCell ref="F61:F63"/>
    <mergeCell ref="A64:A66"/>
    <mergeCell ref="F64:F66"/>
    <mergeCell ref="G58:G60"/>
    <mergeCell ref="E58:E60"/>
    <mergeCell ref="G61:G63"/>
    <mergeCell ref="E61:E63"/>
    <mergeCell ref="A85:A87"/>
    <mergeCell ref="F85:F87"/>
    <mergeCell ref="A88:A90"/>
    <mergeCell ref="F88:F90"/>
    <mergeCell ref="A91:A93"/>
    <mergeCell ref="F91:F93"/>
    <mergeCell ref="G91:G93"/>
    <mergeCell ref="E19:E21"/>
    <mergeCell ref="A76:A78"/>
    <mergeCell ref="F76:F78"/>
    <mergeCell ref="A79:A81"/>
    <mergeCell ref="F79:F81"/>
    <mergeCell ref="A82:A84"/>
    <mergeCell ref="F82:F84"/>
    <mergeCell ref="G76:G78"/>
    <mergeCell ref="E76:E78"/>
    <mergeCell ref="G79:G81"/>
    <mergeCell ref="E79:E81"/>
    <mergeCell ref="G88:G90"/>
    <mergeCell ref="E88:E90"/>
    <mergeCell ref="E31:E33"/>
    <mergeCell ref="A67:A69"/>
    <mergeCell ref="F67:F69"/>
    <mergeCell ref="A70:A72"/>
    <mergeCell ref="A103:A105"/>
    <mergeCell ref="F103:F105"/>
    <mergeCell ref="A106:A108"/>
    <mergeCell ref="F106:F108"/>
    <mergeCell ref="A109:A111"/>
    <mergeCell ref="F109:F111"/>
    <mergeCell ref="E109:E111"/>
    <mergeCell ref="A94:A96"/>
    <mergeCell ref="F94:F96"/>
    <mergeCell ref="A97:A99"/>
    <mergeCell ref="F97:F99"/>
    <mergeCell ref="A100:A102"/>
    <mergeCell ref="F100:F102"/>
    <mergeCell ref="E94:E96"/>
    <mergeCell ref="E100:E102"/>
    <mergeCell ref="E97:E99"/>
    <mergeCell ref="A130:A132"/>
    <mergeCell ref="F130:F132"/>
    <mergeCell ref="G127:G129"/>
    <mergeCell ref="E103:E105"/>
    <mergeCell ref="E106:E108"/>
    <mergeCell ref="E115:E117"/>
    <mergeCell ref="E118:E120"/>
    <mergeCell ref="E121:E123"/>
    <mergeCell ref="G1:G3"/>
    <mergeCell ref="G4:G6"/>
    <mergeCell ref="G7:G9"/>
    <mergeCell ref="E7:E9"/>
    <mergeCell ref="G10:G12"/>
    <mergeCell ref="E10:E12"/>
    <mergeCell ref="G13:G15"/>
    <mergeCell ref="E13:E15"/>
    <mergeCell ref="A121:A123"/>
    <mergeCell ref="F121:F123"/>
    <mergeCell ref="A124:A126"/>
    <mergeCell ref="F124:F126"/>
    <mergeCell ref="A127:A129"/>
    <mergeCell ref="F127:F129"/>
    <mergeCell ref="A112:A114"/>
    <mergeCell ref="F112:F114"/>
    <mergeCell ref="A115:A117"/>
    <mergeCell ref="F115:F117"/>
    <mergeCell ref="A118:A120"/>
    <mergeCell ref="F118:F120"/>
    <mergeCell ref="G25:G27"/>
    <mergeCell ref="E25:E27"/>
    <mergeCell ref="G28:G30"/>
    <mergeCell ref="E28:E30"/>
    <mergeCell ref="G31:G33"/>
    <mergeCell ref="G82:G84"/>
    <mergeCell ref="E82:E84"/>
    <mergeCell ref="G85:G87"/>
    <mergeCell ref="E85:E87"/>
    <mergeCell ref="G64:G66"/>
    <mergeCell ref="E64:E66"/>
    <mergeCell ref="G67:G69"/>
    <mergeCell ref="E67:E69"/>
    <mergeCell ref="G70:G72"/>
    <mergeCell ref="E70:E72"/>
    <mergeCell ref="F37:F39"/>
    <mergeCell ref="G34:G36"/>
    <mergeCell ref="E34:E36"/>
    <mergeCell ref="G37:G39"/>
    <mergeCell ref="E37:E39"/>
  </mergeCells>
  <dataValidations count="2">
    <dataValidation type="list" operator="equal" allowBlank="1" sqref="G118 G112 G127 G106 G115 G7 G133:G147 G19 G16 G13 G10 G4 G25 G22 G97:G100 G28:G94 G109 G103 G121 G124 G130">
      <formula1>$K$2:$K$12</formula1>
    </dataValidation>
    <dataValidation type="time" operator="greaterThanOrEqual" allowBlank="1" showInputMessage="1" showErrorMessage="1" sqref="F4:F147">
      <formula1>0</formula1>
    </dataValidation>
  </dataValidations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1"/>
  <sheetViews>
    <sheetView tabSelected="1" zoomScale="115" zoomScaleNormal="115" workbookViewId="0">
      <pane ySplit="3" topLeftCell="A4" activePane="bottomLeft" state="frozen"/>
      <selection pane="bottomLeft" activeCell="Z11" sqref="Z11"/>
    </sheetView>
  </sheetViews>
  <sheetFormatPr defaultRowHeight="15"/>
  <cols>
    <col min="1" max="1" width="5" style="8" customWidth="1"/>
    <col min="2" max="2" width="20.85546875" style="6" customWidth="1"/>
    <col min="3" max="3" width="9.7109375" style="75" customWidth="1"/>
    <col min="4" max="4" width="5.28515625" style="6" hidden="1" customWidth="1"/>
    <col min="5" max="6" width="7.5703125" style="6" customWidth="1"/>
    <col min="7" max="7" width="7.140625" style="43" customWidth="1"/>
    <col min="8" max="8" width="2" style="6" bestFit="1" customWidth="1"/>
    <col min="9" max="9" width="2.7109375" style="6" bestFit="1" customWidth="1"/>
    <col min="10" max="10" width="1.85546875" style="6" bestFit="1" customWidth="1"/>
    <col min="11" max="11" width="2.140625" style="6" bestFit="1" customWidth="1"/>
    <col min="12" max="13" width="1.85546875" style="6" bestFit="1" customWidth="1"/>
    <col min="14" max="14" width="2.7109375" style="6" bestFit="1" customWidth="1"/>
    <col min="15" max="15" width="2.5703125" style="6" customWidth="1"/>
    <col min="16" max="16" width="3.5703125" style="6" bestFit="1" customWidth="1"/>
    <col min="17" max="17" width="5.42578125" style="6" hidden="1" customWidth="1"/>
    <col min="18" max="18" width="7.140625" style="66" customWidth="1"/>
    <col min="19" max="19" width="7.28515625" style="6" bestFit="1" customWidth="1"/>
    <col min="20" max="20" width="8.7109375" style="70" customWidth="1"/>
    <col min="21" max="21" width="8.42578125" style="6" hidden="1" customWidth="1"/>
    <col min="22" max="22" width="8.28515625" style="6" customWidth="1"/>
    <col min="23" max="23" width="11.5703125" style="6" customWidth="1"/>
    <col min="24" max="24" width="8.7109375" style="6" hidden="1" customWidth="1"/>
    <col min="25" max="25" width="8.28515625" style="6" customWidth="1"/>
    <col min="26" max="26" width="9.140625" style="6"/>
    <col min="27" max="27" width="11.85546875" style="6" bestFit="1" customWidth="1"/>
    <col min="28" max="16384" width="9.140625" style="6"/>
  </cols>
  <sheetData>
    <row r="1" spans="1:27" ht="15" customHeight="1">
      <c r="A1" s="104" t="s">
        <v>0</v>
      </c>
      <c r="B1" s="4" t="s">
        <v>1</v>
      </c>
      <c r="C1" s="104" t="s">
        <v>4</v>
      </c>
      <c r="D1" s="104" t="s">
        <v>23</v>
      </c>
      <c r="E1" s="104" t="s">
        <v>21</v>
      </c>
      <c r="F1" s="112" t="s">
        <v>12</v>
      </c>
      <c r="G1" s="104" t="s">
        <v>13</v>
      </c>
      <c r="H1" s="111" t="s">
        <v>14</v>
      </c>
      <c r="I1" s="111"/>
      <c r="J1" s="111"/>
      <c r="K1" s="111"/>
      <c r="L1" s="111"/>
      <c r="M1" s="111"/>
      <c r="N1" s="111"/>
      <c r="O1" s="111"/>
      <c r="P1" s="111"/>
      <c r="Q1" s="111"/>
      <c r="R1" s="112" t="s">
        <v>38</v>
      </c>
      <c r="S1" s="118" t="s">
        <v>16</v>
      </c>
      <c r="T1" s="119" t="s">
        <v>17</v>
      </c>
      <c r="U1" s="17"/>
      <c r="V1" s="104" t="s">
        <v>39</v>
      </c>
      <c r="W1" s="104" t="s">
        <v>19</v>
      </c>
      <c r="X1" s="17"/>
      <c r="Y1" s="104" t="s">
        <v>18</v>
      </c>
      <c r="AA1" s="35">
        <v>0</v>
      </c>
    </row>
    <row r="2" spans="1:27" ht="13.5" customHeight="1">
      <c r="A2" s="104"/>
      <c r="B2" s="110" t="s">
        <v>20</v>
      </c>
      <c r="C2" s="104"/>
      <c r="D2" s="104"/>
      <c r="E2" s="104"/>
      <c r="F2" s="112"/>
      <c r="G2" s="104"/>
      <c r="H2" s="113" t="s">
        <v>33</v>
      </c>
      <c r="I2" s="115" t="s">
        <v>28</v>
      </c>
      <c r="J2" s="115" t="s">
        <v>29</v>
      </c>
      <c r="K2" s="115" t="s">
        <v>30</v>
      </c>
      <c r="L2" s="116" t="s">
        <v>34</v>
      </c>
      <c r="M2" s="117"/>
      <c r="N2" s="113" t="s">
        <v>35</v>
      </c>
      <c r="O2" s="113" t="s">
        <v>36</v>
      </c>
      <c r="P2" s="115" t="s">
        <v>37</v>
      </c>
      <c r="Q2" s="110" t="s">
        <v>15</v>
      </c>
      <c r="R2" s="112"/>
      <c r="S2" s="118"/>
      <c r="T2" s="119"/>
      <c r="U2" s="17"/>
      <c r="V2" s="104"/>
      <c r="W2" s="104"/>
      <c r="X2" s="17"/>
      <c r="Y2" s="104"/>
      <c r="AA2" s="35">
        <v>20</v>
      </c>
    </row>
    <row r="3" spans="1:27" ht="11.25" customHeight="1">
      <c r="A3" s="104"/>
      <c r="B3" s="110"/>
      <c r="C3" s="122"/>
      <c r="D3" s="104"/>
      <c r="E3" s="104"/>
      <c r="F3" s="112"/>
      <c r="G3" s="104"/>
      <c r="H3" s="114"/>
      <c r="I3" s="115"/>
      <c r="J3" s="115"/>
      <c r="K3" s="115"/>
      <c r="L3" s="34" t="s">
        <v>31</v>
      </c>
      <c r="M3" s="34" t="s">
        <v>32</v>
      </c>
      <c r="N3" s="114"/>
      <c r="O3" s="114"/>
      <c r="P3" s="115"/>
      <c r="Q3" s="110"/>
      <c r="R3" s="112"/>
      <c r="S3" s="118"/>
      <c r="T3" s="119"/>
      <c r="U3" s="17"/>
      <c r="V3" s="104"/>
      <c r="W3" s="104"/>
      <c r="X3" s="17"/>
      <c r="Y3" s="104"/>
    </row>
    <row r="4" spans="1:27">
      <c r="A4" s="77">
        <v>40</v>
      </c>
      <c r="B4" s="45" t="s">
        <v>150</v>
      </c>
      <c r="C4" s="126" t="s">
        <v>180</v>
      </c>
      <c r="D4" s="80">
        <v>5.4166666666666703E-2</v>
      </c>
      <c r="E4" s="28">
        <f t="shared" ref="E4" si="0">D4</f>
        <v>5.4166666666666703E-2</v>
      </c>
      <c r="F4" s="19">
        <v>6.8020833333333336E-2</v>
      </c>
      <c r="G4" s="37">
        <f>F4-E4</f>
        <v>1.3854166666666633E-2</v>
      </c>
      <c r="H4" s="31">
        <v>1</v>
      </c>
      <c r="I4" s="21">
        <v>0</v>
      </c>
      <c r="J4" s="31">
        <v>0</v>
      </c>
      <c r="K4" s="21">
        <v>0</v>
      </c>
      <c r="L4" s="31">
        <v>1</v>
      </c>
      <c r="M4" s="21">
        <v>0</v>
      </c>
      <c r="N4" s="31">
        <v>0</v>
      </c>
      <c r="O4" s="21">
        <v>0</v>
      </c>
      <c r="P4" s="31">
        <v>0</v>
      </c>
      <c r="Q4" s="22">
        <f>SUM(H4:P4)</f>
        <v>2</v>
      </c>
      <c r="R4" s="63">
        <f>TIME(0,Q4,0)</f>
        <v>1.3888888888888889E-3</v>
      </c>
      <c r="S4" s="23">
        <v>2.199074074074074E-4</v>
      </c>
      <c r="T4" s="67">
        <f>G4+R4-S4</f>
        <v>1.5023148148148114E-2</v>
      </c>
      <c r="U4" s="37">
        <f>IF(OR(J4=AA$2,I4=AA$2),"",T4)</f>
        <v>1.5023148148148114E-2</v>
      </c>
      <c r="V4" s="38">
        <f>IF(OR(I4=AA$2,J4=AA$2),"DISC",RANK(U4,U$4:U$31723,1))</f>
        <v>4</v>
      </c>
      <c r="W4" s="107">
        <f t="shared" ref="W4" si="1">SUM(T4:T6)</f>
        <v>4.5312499999999964E-2</v>
      </c>
      <c r="X4" s="123">
        <f>IF(OR(J4=AA$2,I4=AA$2,I5=AA$2,I6=AA$2,J5=AA$2,J6=AA$2),"",W4)</f>
        <v>4.5312499999999964E-2</v>
      </c>
      <c r="Y4" s="105">
        <f>IF(OR(V4="DISC",V5="DISC",V6="DISC"),"DISC",RANK(X4,X$4:X$31723,1))</f>
        <v>1</v>
      </c>
    </row>
    <row r="5" spans="1:27">
      <c r="A5" s="78"/>
      <c r="B5" s="46" t="s">
        <v>149</v>
      </c>
      <c r="C5" s="127"/>
      <c r="D5" s="80"/>
      <c r="E5" s="29">
        <f t="shared" ref="E5:E6" si="2">F4</f>
        <v>6.8020833333333336E-2</v>
      </c>
      <c r="F5" s="10">
        <v>8.184027777777779E-2</v>
      </c>
      <c r="G5" s="36">
        <f>F5-E5</f>
        <v>1.3819444444444454E-2</v>
      </c>
      <c r="H5" s="32">
        <v>1</v>
      </c>
      <c r="I5" s="9">
        <v>0</v>
      </c>
      <c r="J5" s="32">
        <v>0</v>
      </c>
      <c r="K5" s="9">
        <v>0</v>
      </c>
      <c r="L5" s="32">
        <v>1</v>
      </c>
      <c r="M5" s="9">
        <v>0</v>
      </c>
      <c r="N5" s="32">
        <v>0</v>
      </c>
      <c r="O5" s="9">
        <v>0</v>
      </c>
      <c r="P5" s="32">
        <v>0</v>
      </c>
      <c r="Q5" s="44">
        <f>SUM(H5:P5)</f>
        <v>2</v>
      </c>
      <c r="R5" s="64">
        <f>TIME(0,Q5,0)</f>
        <v>1.3888888888888889E-3</v>
      </c>
      <c r="S5" s="10">
        <v>0</v>
      </c>
      <c r="T5" s="68">
        <f>G5+R5-S5</f>
        <v>1.5208333333333343E-2</v>
      </c>
      <c r="U5" s="36">
        <f>IF(OR(J5=AA$2,I5=AA$2),"",T5)</f>
        <v>1.5208333333333343E-2</v>
      </c>
      <c r="V5" s="39">
        <f>IF(OR(I5=AA$2,J5=AA$2),"DISC",RANK(U5,U$4:U$31723,1))</f>
        <v>6</v>
      </c>
      <c r="W5" s="108"/>
      <c r="X5" s="124"/>
      <c r="Y5" s="106"/>
    </row>
    <row r="6" spans="1:27">
      <c r="A6" s="81"/>
      <c r="B6" s="47" t="s">
        <v>151</v>
      </c>
      <c r="C6" s="128"/>
      <c r="D6" s="80"/>
      <c r="E6" s="30">
        <f t="shared" si="2"/>
        <v>8.184027777777779E-2</v>
      </c>
      <c r="F6" s="24">
        <v>9.6226851851851855E-2</v>
      </c>
      <c r="G6" s="40">
        <f>F6-E6</f>
        <v>1.4386574074074066E-2</v>
      </c>
      <c r="H6" s="33">
        <v>0</v>
      </c>
      <c r="I6" s="26">
        <v>0</v>
      </c>
      <c r="J6" s="33">
        <v>0</v>
      </c>
      <c r="K6" s="26">
        <v>0</v>
      </c>
      <c r="L6" s="33">
        <v>0</v>
      </c>
      <c r="M6" s="26">
        <v>0</v>
      </c>
      <c r="N6" s="33">
        <v>0</v>
      </c>
      <c r="O6" s="26">
        <v>1</v>
      </c>
      <c r="P6" s="33">
        <v>0</v>
      </c>
      <c r="Q6" s="27">
        <f>SUM(H6:P6)</f>
        <v>1</v>
      </c>
      <c r="R6" s="65">
        <f>TIME(0,Q6,0)</f>
        <v>6.9444444444444447E-4</v>
      </c>
      <c r="S6" s="24">
        <v>0</v>
      </c>
      <c r="T6" s="69">
        <f>G6+R6-S6</f>
        <v>1.5081018518518509E-2</v>
      </c>
      <c r="U6" s="40">
        <f>IF(OR(J6=AA$2,I6=AA$2),"",T6)</f>
        <v>1.5081018518518509E-2</v>
      </c>
      <c r="V6" s="41">
        <f>IF(OR(I6=AA$2,J6=AA$2),"DISC",RANK(U6,U$4:U$31723,1))</f>
        <v>5</v>
      </c>
      <c r="W6" s="109"/>
      <c r="X6" s="125"/>
      <c r="Y6" s="106"/>
    </row>
    <row r="7" spans="1:27">
      <c r="A7" s="78">
        <v>36</v>
      </c>
      <c r="B7" s="46" t="s">
        <v>137</v>
      </c>
      <c r="C7" s="120" t="s">
        <v>178</v>
      </c>
      <c r="D7" s="80">
        <v>4.8611111111111098E-2</v>
      </c>
      <c r="E7" s="28">
        <f t="shared" ref="E7" si="3">D7</f>
        <v>4.8611111111111098E-2</v>
      </c>
      <c r="F7" s="19">
        <v>6.3587962962962971E-2</v>
      </c>
      <c r="G7" s="37">
        <f>F7-E7</f>
        <v>1.4976851851851873E-2</v>
      </c>
      <c r="H7" s="31">
        <v>2</v>
      </c>
      <c r="I7" s="21">
        <v>0</v>
      </c>
      <c r="J7" s="31">
        <v>0</v>
      </c>
      <c r="K7" s="21">
        <v>0</v>
      </c>
      <c r="L7" s="31">
        <v>0</v>
      </c>
      <c r="M7" s="21">
        <v>0</v>
      </c>
      <c r="N7" s="31">
        <v>0</v>
      </c>
      <c r="O7" s="21">
        <v>0</v>
      </c>
      <c r="P7" s="31">
        <v>0</v>
      </c>
      <c r="Q7" s="22">
        <f>SUM(H7:P7)</f>
        <v>2</v>
      </c>
      <c r="R7" s="63">
        <f>TIME(0,Q7,0)</f>
        <v>1.3888888888888889E-3</v>
      </c>
      <c r="S7" s="23">
        <v>0</v>
      </c>
      <c r="T7" s="67">
        <f>G7+R7-S7</f>
        <v>1.6365740740740761E-2</v>
      </c>
      <c r="U7" s="37">
        <f>IF(OR(J7=AA$2,I7=AA$2),"",T7)</f>
        <v>1.6365740740740761E-2</v>
      </c>
      <c r="V7" s="38">
        <f>IF(OR(I7=AA$2,J7=AA$2),"DISC",RANK(U7,U$4:U$31723,1))</f>
        <v>9</v>
      </c>
      <c r="W7" s="107">
        <f t="shared" ref="W7" si="4">SUM(T7:T9)</f>
        <v>5.031250000000001E-2</v>
      </c>
      <c r="X7" s="123">
        <f>IF(OR(J7=AA$2,I7=AA$2,I8=AA$2,I9=AA$2,J8=AA$2,J9=AA$2),"",W7)</f>
        <v>5.031250000000001E-2</v>
      </c>
      <c r="Y7" s="105">
        <f>IF(OR(V7="DISC",V8="DISC",V9="DISC"),"DISC",RANK(X7,X$4:X$31723,1))</f>
        <v>2</v>
      </c>
    </row>
    <row r="8" spans="1:27">
      <c r="A8" s="78"/>
      <c r="B8" s="46" t="s">
        <v>138</v>
      </c>
      <c r="C8" s="121"/>
      <c r="D8" s="80"/>
      <c r="E8" s="29">
        <f t="shared" ref="E8:E9" si="5">F7</f>
        <v>6.3587962962962971E-2</v>
      </c>
      <c r="F8" s="10">
        <v>7.7662037037037043E-2</v>
      </c>
      <c r="G8" s="36">
        <f>F8-E8</f>
        <v>1.4074074074074072E-2</v>
      </c>
      <c r="H8" s="32">
        <v>0</v>
      </c>
      <c r="I8" s="9">
        <v>0</v>
      </c>
      <c r="J8" s="32">
        <v>0</v>
      </c>
      <c r="K8" s="9">
        <v>0</v>
      </c>
      <c r="L8" s="32">
        <v>1</v>
      </c>
      <c r="M8" s="9">
        <v>0</v>
      </c>
      <c r="N8" s="32">
        <v>0</v>
      </c>
      <c r="O8" s="9">
        <v>0</v>
      </c>
      <c r="P8" s="32">
        <v>0</v>
      </c>
      <c r="Q8" s="44">
        <f>SUM(H8:P8)</f>
        <v>1</v>
      </c>
      <c r="R8" s="64">
        <f>TIME(0,Q8,0)</f>
        <v>6.9444444444444447E-4</v>
      </c>
      <c r="S8" s="10">
        <v>0</v>
      </c>
      <c r="T8" s="68">
        <f>G8+R8-S8</f>
        <v>1.4768518518518516E-2</v>
      </c>
      <c r="U8" s="36">
        <f>IF(OR(J8=AA$2,I8=AA$2),"",T8)</f>
        <v>1.4768518518518516E-2</v>
      </c>
      <c r="V8" s="39">
        <f>IF(OR(I8=AA$2,J8=AA$2),"DISC",RANK(U8,U$4:U$31723,1))</f>
        <v>3</v>
      </c>
      <c r="W8" s="108"/>
      <c r="X8" s="124"/>
      <c r="Y8" s="106"/>
    </row>
    <row r="9" spans="1:27">
      <c r="A9" s="78"/>
      <c r="B9" s="46" t="s">
        <v>139</v>
      </c>
      <c r="C9" s="121"/>
      <c r="D9" s="82"/>
      <c r="E9" s="30">
        <f t="shared" si="5"/>
        <v>7.7662037037037043E-2</v>
      </c>
      <c r="F9" s="24">
        <v>9.4062499999999993E-2</v>
      </c>
      <c r="G9" s="40">
        <f>F9-E9</f>
        <v>1.640046296296295E-2</v>
      </c>
      <c r="H9" s="33">
        <v>0</v>
      </c>
      <c r="I9" s="26">
        <v>0</v>
      </c>
      <c r="J9" s="33">
        <v>0</v>
      </c>
      <c r="K9" s="26">
        <v>2</v>
      </c>
      <c r="L9" s="33">
        <v>0</v>
      </c>
      <c r="M9" s="26">
        <v>0</v>
      </c>
      <c r="N9" s="33">
        <v>1</v>
      </c>
      <c r="O9" s="26">
        <v>1</v>
      </c>
      <c r="P9" s="33">
        <v>0</v>
      </c>
      <c r="Q9" s="27">
        <f>SUM(H9:P9)</f>
        <v>4</v>
      </c>
      <c r="R9" s="65">
        <f>TIME(0,Q9,0)</f>
        <v>2.7777777777777779E-3</v>
      </c>
      <c r="S9" s="24">
        <v>0</v>
      </c>
      <c r="T9" s="69">
        <f>G9+R9-S9</f>
        <v>1.9178240740740728E-2</v>
      </c>
      <c r="U9" s="40">
        <f>IF(OR(J9=AA$2,I9=AA$2),"",T9)</f>
        <v>1.9178240740740728E-2</v>
      </c>
      <c r="V9" s="41">
        <f>IF(OR(I9=AA$2,J9=AA$2),"DISC",RANK(U9,U$4:U$31723,1))</f>
        <v>22</v>
      </c>
      <c r="W9" s="109"/>
      <c r="X9" s="125"/>
      <c r="Y9" s="106"/>
    </row>
    <row r="10" spans="1:27">
      <c r="A10" s="77">
        <v>32</v>
      </c>
      <c r="B10" s="45" t="s">
        <v>143</v>
      </c>
      <c r="C10" s="126" t="s">
        <v>177</v>
      </c>
      <c r="D10" s="79">
        <v>4.3055555555555597E-2</v>
      </c>
      <c r="E10" s="28">
        <f t="shared" ref="E10" si="6">D10</f>
        <v>4.3055555555555597E-2</v>
      </c>
      <c r="F10" s="19">
        <v>5.9155092592592586E-2</v>
      </c>
      <c r="G10" s="37">
        <f>F10-E10</f>
        <v>1.6099537037036989E-2</v>
      </c>
      <c r="H10" s="31">
        <v>2</v>
      </c>
      <c r="I10" s="21">
        <v>0</v>
      </c>
      <c r="J10" s="31">
        <v>0</v>
      </c>
      <c r="K10" s="21">
        <v>0</v>
      </c>
      <c r="L10" s="31">
        <v>0</v>
      </c>
      <c r="M10" s="21">
        <v>0</v>
      </c>
      <c r="N10" s="31">
        <v>0</v>
      </c>
      <c r="O10" s="21">
        <v>0</v>
      </c>
      <c r="P10" s="31">
        <v>0</v>
      </c>
      <c r="Q10" s="22">
        <f>SUM(H10:P10)</f>
        <v>2</v>
      </c>
      <c r="R10" s="63">
        <f>TIME(0,Q10,0)</f>
        <v>1.3888888888888889E-3</v>
      </c>
      <c r="S10" s="23">
        <v>0</v>
      </c>
      <c r="T10" s="67">
        <f>G10+R10-S10</f>
        <v>1.7488425925925876E-2</v>
      </c>
      <c r="U10" s="37">
        <f>IF(OR(J10=AA$2,I10=AA$2),"",T10)</f>
        <v>1.7488425925925876E-2</v>
      </c>
      <c r="V10" s="38">
        <f>IF(OR(I10=AA$2,J10=AA$2),"DISC",RANK(U10,U$4:U$31723,1))</f>
        <v>16</v>
      </c>
      <c r="W10" s="107">
        <f t="shared" ref="W10" si="7">SUM(T10:T12)</f>
        <v>5.1805555555555501E-2</v>
      </c>
      <c r="X10" s="123">
        <f>IF(OR(J10=AA$2,I10=AA$2,I11=AA$2,I12=AA$2,J11=AA$2,J12=AA$2),"",W10)</f>
        <v>5.1805555555555501E-2</v>
      </c>
      <c r="Y10" s="105">
        <f>IF(OR(V10="DISC",V11="DISC",V12="DISC"),"DISC",RANK(X10,X$4:X$31723,1))</f>
        <v>3</v>
      </c>
    </row>
    <row r="11" spans="1:27">
      <c r="A11" s="78"/>
      <c r="B11" s="46" t="s">
        <v>144</v>
      </c>
      <c r="C11" s="127"/>
      <c r="D11" s="80"/>
      <c r="E11" s="29">
        <f t="shared" ref="E11:E12" si="8">F10</f>
        <v>5.9155092592592586E-2</v>
      </c>
      <c r="F11" s="10">
        <v>7.3842592592592585E-2</v>
      </c>
      <c r="G11" s="36">
        <f>F11-E11</f>
        <v>1.4687499999999999E-2</v>
      </c>
      <c r="H11" s="32">
        <v>2</v>
      </c>
      <c r="I11" s="9">
        <v>0</v>
      </c>
      <c r="J11" s="32">
        <v>0</v>
      </c>
      <c r="K11" s="9">
        <v>0</v>
      </c>
      <c r="L11" s="32">
        <v>1</v>
      </c>
      <c r="M11" s="9">
        <v>1</v>
      </c>
      <c r="N11" s="32">
        <v>0</v>
      </c>
      <c r="O11" s="9">
        <v>0</v>
      </c>
      <c r="P11" s="32">
        <v>0</v>
      </c>
      <c r="Q11" s="44">
        <f>SUM(H11:P11)</f>
        <v>4</v>
      </c>
      <c r="R11" s="64">
        <f>TIME(0,Q11,0)</f>
        <v>2.7777777777777779E-3</v>
      </c>
      <c r="S11" s="10">
        <v>0</v>
      </c>
      <c r="T11" s="68">
        <f>G11+R11-S11</f>
        <v>1.7465277777777777E-2</v>
      </c>
      <c r="U11" s="36">
        <f>IF(OR(J11=AA$2,I11=AA$2),"",T11)</f>
        <v>1.7465277777777777E-2</v>
      </c>
      <c r="V11" s="39">
        <f>IF(OR(I11=AA$2,J11=AA$2),"DISC",RANK(U11,U$4:U$31723,1))</f>
        <v>15</v>
      </c>
      <c r="W11" s="108"/>
      <c r="X11" s="124"/>
      <c r="Y11" s="106"/>
    </row>
    <row r="12" spans="1:27">
      <c r="A12" s="81"/>
      <c r="B12" s="47" t="s">
        <v>145</v>
      </c>
      <c r="C12" s="128"/>
      <c r="D12" s="82"/>
      <c r="E12" s="30">
        <f t="shared" si="8"/>
        <v>7.3842592592592585E-2</v>
      </c>
      <c r="F12" s="24">
        <v>8.8611111111111099E-2</v>
      </c>
      <c r="G12" s="40">
        <f>F12-E12</f>
        <v>1.4768518518518514E-2</v>
      </c>
      <c r="H12" s="33">
        <v>1</v>
      </c>
      <c r="I12" s="26">
        <v>0</v>
      </c>
      <c r="J12" s="33">
        <v>0</v>
      </c>
      <c r="K12" s="26">
        <v>0</v>
      </c>
      <c r="L12" s="33">
        <v>0</v>
      </c>
      <c r="M12" s="26">
        <v>0</v>
      </c>
      <c r="N12" s="33">
        <v>0</v>
      </c>
      <c r="O12" s="26">
        <v>1</v>
      </c>
      <c r="P12" s="33">
        <v>1</v>
      </c>
      <c r="Q12" s="27">
        <f>SUM(H12:P12)</f>
        <v>3</v>
      </c>
      <c r="R12" s="65">
        <f>TIME(0,Q12,0)</f>
        <v>2.0833333333333333E-3</v>
      </c>
      <c r="S12" s="24">
        <v>0</v>
      </c>
      <c r="T12" s="69">
        <f>G12+R12-S12</f>
        <v>1.6851851851851847E-2</v>
      </c>
      <c r="U12" s="40">
        <f>IF(OR(J12=AA$2,I12=AA$2),"",T12)</f>
        <v>1.6851851851851847E-2</v>
      </c>
      <c r="V12" s="41">
        <f>IF(OR(I12=AA$2,J12=AA$2),"DISC",RANK(U12,U$4:U$31723,1))</f>
        <v>12</v>
      </c>
      <c r="W12" s="109"/>
      <c r="X12" s="125"/>
      <c r="Y12" s="106"/>
    </row>
    <row r="13" spans="1:27">
      <c r="A13" s="77">
        <v>1</v>
      </c>
      <c r="B13" s="45" t="s">
        <v>40</v>
      </c>
      <c r="C13" s="126" t="s">
        <v>174</v>
      </c>
      <c r="D13" s="79">
        <v>0</v>
      </c>
      <c r="E13" s="28">
        <f>D13</f>
        <v>0</v>
      </c>
      <c r="F13" s="19">
        <v>1.4409722222222221E-2</v>
      </c>
      <c r="G13" s="37">
        <f t="shared" ref="G13:G15" si="9">F13-E13</f>
        <v>1.4409722222222221E-2</v>
      </c>
      <c r="H13" s="31">
        <v>2</v>
      </c>
      <c r="I13" s="21">
        <v>0</v>
      </c>
      <c r="J13" s="31">
        <v>0</v>
      </c>
      <c r="K13" s="21">
        <v>0</v>
      </c>
      <c r="L13" s="31">
        <v>2</v>
      </c>
      <c r="M13" s="21">
        <v>0</v>
      </c>
      <c r="N13" s="31">
        <v>0</v>
      </c>
      <c r="O13" s="21">
        <v>0</v>
      </c>
      <c r="P13" s="31">
        <v>0</v>
      </c>
      <c r="Q13" s="22">
        <f t="shared" ref="Q13:Q15" si="10">SUM(H13:P13)</f>
        <v>4</v>
      </c>
      <c r="R13" s="63">
        <f>TIME(0,Q13,0)</f>
        <v>2.7777777777777779E-3</v>
      </c>
      <c r="S13" s="23">
        <v>0</v>
      </c>
      <c r="T13" s="67">
        <f t="shared" ref="T13:T15" si="11">G13+R13-S13</f>
        <v>1.7187499999999998E-2</v>
      </c>
      <c r="U13" s="37">
        <f>IF(OR(J13=AA$2,I13=AA$2),"",T13)</f>
        <v>1.7187499999999998E-2</v>
      </c>
      <c r="V13" s="38">
        <f>IF(OR(I13=AA$2,J13=AA$2),"DISC",RANK(U13,U$4:U$31723,1))</f>
        <v>14</v>
      </c>
      <c r="W13" s="107">
        <f>SUM(T13:T15)</f>
        <v>5.498842592592592E-2</v>
      </c>
      <c r="X13" s="123">
        <f>IF(OR(J13=AA$2,I13=AA$2,I14=AA$2,I15=AA$2,J14=AA$2,J15=AA$2),"",W13)</f>
        <v>5.498842592592592E-2</v>
      </c>
      <c r="Y13" s="105">
        <f>IF(OR(V13="DISC",V14="DISC",V15="DISC"),"DISC",RANK(X13,X$4:X$31723,1))</f>
        <v>4</v>
      </c>
    </row>
    <row r="14" spans="1:27">
      <c r="A14" s="78"/>
      <c r="B14" s="46" t="s">
        <v>41</v>
      </c>
      <c r="C14" s="127"/>
      <c r="D14" s="80"/>
      <c r="E14" s="29">
        <f>F13</f>
        <v>1.4409722222222221E-2</v>
      </c>
      <c r="F14" s="10">
        <v>3.0590277777777775E-2</v>
      </c>
      <c r="G14" s="36">
        <f t="shared" si="9"/>
        <v>1.6180555555555552E-2</v>
      </c>
      <c r="H14" s="32">
        <v>2</v>
      </c>
      <c r="I14" s="9">
        <v>0</v>
      </c>
      <c r="J14" s="32">
        <v>0</v>
      </c>
      <c r="K14" s="9">
        <v>0</v>
      </c>
      <c r="L14" s="32">
        <v>1</v>
      </c>
      <c r="M14" s="9">
        <v>0</v>
      </c>
      <c r="N14" s="32">
        <v>0</v>
      </c>
      <c r="O14" s="9">
        <v>0</v>
      </c>
      <c r="P14" s="32">
        <v>0</v>
      </c>
      <c r="Q14" s="5">
        <f t="shared" si="10"/>
        <v>3</v>
      </c>
      <c r="R14" s="64">
        <f>TIME(0,Q14,0)</f>
        <v>2.0833333333333333E-3</v>
      </c>
      <c r="S14" s="10">
        <v>0</v>
      </c>
      <c r="T14" s="68">
        <f t="shared" si="11"/>
        <v>1.8263888888888885E-2</v>
      </c>
      <c r="U14" s="36">
        <f>IF(OR(J14=AA$2,I14=AA$2),"",T14)</f>
        <v>1.8263888888888885E-2</v>
      </c>
      <c r="V14" s="39">
        <f>IF(OR(I14=AA$2,J14=AA$2),"DISC",RANK(U14,U$4:U$31723,1))</f>
        <v>19</v>
      </c>
      <c r="W14" s="108"/>
      <c r="X14" s="124"/>
      <c r="Y14" s="106"/>
    </row>
    <row r="15" spans="1:27">
      <c r="A15" s="81"/>
      <c r="B15" s="47" t="s">
        <v>42</v>
      </c>
      <c r="C15" s="128"/>
      <c r="D15" s="82"/>
      <c r="E15" s="30">
        <f>F14</f>
        <v>3.0590277777777775E-2</v>
      </c>
      <c r="F15" s="24">
        <v>4.8912037037037039E-2</v>
      </c>
      <c r="G15" s="40">
        <f t="shared" si="9"/>
        <v>1.8321759259259263E-2</v>
      </c>
      <c r="H15" s="33">
        <v>0</v>
      </c>
      <c r="I15" s="26">
        <v>0</v>
      </c>
      <c r="J15" s="33">
        <v>0</v>
      </c>
      <c r="K15" s="26">
        <v>0</v>
      </c>
      <c r="L15" s="33">
        <v>1</v>
      </c>
      <c r="M15" s="26">
        <v>0</v>
      </c>
      <c r="N15" s="33">
        <v>0</v>
      </c>
      <c r="O15" s="26">
        <v>1</v>
      </c>
      <c r="P15" s="33">
        <v>0</v>
      </c>
      <c r="Q15" s="27">
        <f t="shared" si="10"/>
        <v>2</v>
      </c>
      <c r="R15" s="65">
        <f>TIME(0,Q15,0)</f>
        <v>1.3888888888888889E-3</v>
      </c>
      <c r="S15" s="24">
        <v>1.7361111111111112E-4</v>
      </c>
      <c r="T15" s="69">
        <f t="shared" si="11"/>
        <v>1.953703703703704E-2</v>
      </c>
      <c r="U15" s="40">
        <f>IF(OR(J15=AA$2,I15=AA$2),"",T15)</f>
        <v>1.953703703703704E-2</v>
      </c>
      <c r="V15" s="41">
        <f>IF(OR(I15=AA$2,J15=AA$2),"DISC",RANK(U15,U$4:U$31723,1))</f>
        <v>24</v>
      </c>
      <c r="W15" s="109"/>
      <c r="X15" s="125"/>
      <c r="Y15" s="106"/>
    </row>
    <row r="16" spans="1:27">
      <c r="A16" s="78">
        <v>17</v>
      </c>
      <c r="B16" s="46" t="s">
        <v>85</v>
      </c>
      <c r="C16" s="121" t="s">
        <v>7</v>
      </c>
      <c r="D16" s="79">
        <v>2.2222222222222199E-2</v>
      </c>
      <c r="E16" s="28">
        <f>D16</f>
        <v>2.2222222222222199E-2</v>
      </c>
      <c r="F16" s="19">
        <v>3.9259259259259258E-2</v>
      </c>
      <c r="G16" s="37">
        <f>F16-E16</f>
        <v>1.7037037037037059E-2</v>
      </c>
      <c r="H16" s="31">
        <v>2</v>
      </c>
      <c r="I16" s="21">
        <v>0</v>
      </c>
      <c r="J16" s="31">
        <v>0</v>
      </c>
      <c r="K16" s="21">
        <v>0</v>
      </c>
      <c r="L16" s="31">
        <v>3</v>
      </c>
      <c r="M16" s="21">
        <v>0</v>
      </c>
      <c r="N16" s="31">
        <v>0</v>
      </c>
      <c r="O16" s="21">
        <v>1</v>
      </c>
      <c r="P16" s="31">
        <v>0</v>
      </c>
      <c r="Q16" s="22">
        <f>SUM(H16:P16)</f>
        <v>6</v>
      </c>
      <c r="R16" s="63">
        <f>TIME(0,Q16,0)</f>
        <v>4.1666666666666666E-3</v>
      </c>
      <c r="S16" s="23">
        <v>0</v>
      </c>
      <c r="T16" s="67">
        <f>G16+R16-S16</f>
        <v>2.1203703703703725E-2</v>
      </c>
      <c r="U16" s="37">
        <f>IF(OR(J16=AA$2,I16=AA$2),"",T16)</f>
        <v>2.1203703703703725E-2</v>
      </c>
      <c r="V16" s="38">
        <f>IF(OR(I16=AA$2,J16=AA$2),"DISC",RANK(U16,U$4:U$31723,1))</f>
        <v>26</v>
      </c>
      <c r="W16" s="107">
        <f t="shared" ref="W16" si="12">SUM(T16:T18)</f>
        <v>5.7164351851851869E-2</v>
      </c>
      <c r="X16" s="123">
        <f>IF(OR(J16=AA$2,I16=AA$2,I17=AA$2,I18=AA$2,J17=AA$2,J18=AA$2),"",W16)</f>
        <v>5.7164351851851869E-2</v>
      </c>
      <c r="Y16" s="105">
        <f>IF(OR(V16="DISC",V17="DISC",V18="DISC"),"DISC",RANK(X16,X$4:X$31723,1))</f>
        <v>5</v>
      </c>
    </row>
    <row r="17" spans="1:25">
      <c r="A17" s="78"/>
      <c r="B17" s="46" t="s">
        <v>86</v>
      </c>
      <c r="C17" s="121"/>
      <c r="D17" s="80"/>
      <c r="E17" s="29">
        <f>F16</f>
        <v>3.9259259259259258E-2</v>
      </c>
      <c r="F17" s="10">
        <v>5.4965277777777773E-2</v>
      </c>
      <c r="G17" s="36">
        <f>F17-E17</f>
        <v>1.5706018518518515E-2</v>
      </c>
      <c r="H17" s="32">
        <v>2</v>
      </c>
      <c r="I17" s="9">
        <v>0</v>
      </c>
      <c r="J17" s="32">
        <v>0</v>
      </c>
      <c r="K17" s="9">
        <v>0</v>
      </c>
      <c r="L17" s="32">
        <v>2</v>
      </c>
      <c r="M17" s="9">
        <v>0</v>
      </c>
      <c r="N17" s="32">
        <v>2</v>
      </c>
      <c r="O17" s="9">
        <v>0</v>
      </c>
      <c r="P17" s="32">
        <v>0</v>
      </c>
      <c r="Q17" s="18">
        <f>SUM(H17:P17)</f>
        <v>6</v>
      </c>
      <c r="R17" s="64">
        <f>TIME(0,Q17,0)</f>
        <v>4.1666666666666666E-3</v>
      </c>
      <c r="S17" s="10">
        <v>2.3148148148148146E-4</v>
      </c>
      <c r="T17" s="68">
        <f>G17+R17-S17</f>
        <v>1.9641203703703699E-2</v>
      </c>
      <c r="U17" s="36">
        <f>IF(OR(J17=AA$2,I17=AA$2),"",T17)</f>
        <v>1.9641203703703699E-2</v>
      </c>
      <c r="V17" s="39">
        <f>IF(OR(I17=AA$2,J17=AA$2),"DISC",RANK(U17,U$4:U$31723,1))</f>
        <v>25</v>
      </c>
      <c r="W17" s="108"/>
      <c r="X17" s="124"/>
      <c r="Y17" s="106"/>
    </row>
    <row r="18" spans="1:25">
      <c r="A18" s="78"/>
      <c r="B18" s="46" t="s">
        <v>87</v>
      </c>
      <c r="C18" s="121"/>
      <c r="D18" s="82"/>
      <c r="E18" s="30">
        <f>F17</f>
        <v>5.4965277777777773E-2</v>
      </c>
      <c r="F18" s="24">
        <v>6.850694444444444E-2</v>
      </c>
      <c r="G18" s="40">
        <f>F18-E18</f>
        <v>1.3541666666666667E-2</v>
      </c>
      <c r="H18" s="33">
        <v>0</v>
      </c>
      <c r="I18" s="26">
        <v>0</v>
      </c>
      <c r="J18" s="33">
        <v>0</v>
      </c>
      <c r="K18" s="26">
        <v>0</v>
      </c>
      <c r="L18" s="33">
        <v>1</v>
      </c>
      <c r="M18" s="26">
        <v>0</v>
      </c>
      <c r="N18" s="33">
        <v>1</v>
      </c>
      <c r="O18" s="26">
        <v>2</v>
      </c>
      <c r="P18" s="33">
        <v>0</v>
      </c>
      <c r="Q18" s="27">
        <f>SUM(H18:P18)</f>
        <v>4</v>
      </c>
      <c r="R18" s="65">
        <f>TIME(0,Q18,0)</f>
        <v>2.7777777777777779E-3</v>
      </c>
      <c r="S18" s="24">
        <v>0</v>
      </c>
      <c r="T18" s="69">
        <f>G18+R18-S18</f>
        <v>1.6319444444444445E-2</v>
      </c>
      <c r="U18" s="40">
        <f>IF(OR(J18=AA$2,I18=AA$2),"",T18)</f>
        <v>1.6319444444444445E-2</v>
      </c>
      <c r="V18" s="41">
        <f>IF(OR(I18=AA$2,J18=AA$2),"DISC",RANK(U18,U$4:U$31723,1))</f>
        <v>8</v>
      </c>
      <c r="W18" s="109"/>
      <c r="X18" s="125"/>
      <c r="Y18" s="106"/>
    </row>
    <row r="19" spans="1:25">
      <c r="A19" s="77">
        <v>11</v>
      </c>
      <c r="B19" s="45" t="s">
        <v>67</v>
      </c>
      <c r="C19" s="126" t="s">
        <v>178</v>
      </c>
      <c r="D19" s="80">
        <v>1.38888888888889E-2</v>
      </c>
      <c r="E19" s="28">
        <f t="shared" ref="E19" si="13">D19</f>
        <v>1.38888888888889E-2</v>
      </c>
      <c r="F19" s="19">
        <v>2.9108796296296296E-2</v>
      </c>
      <c r="G19" s="37">
        <f>F19-E19</f>
        <v>1.5219907407407396E-2</v>
      </c>
      <c r="H19" s="31">
        <v>2</v>
      </c>
      <c r="I19" s="21">
        <v>20</v>
      </c>
      <c r="J19" s="31">
        <v>0</v>
      </c>
      <c r="K19" s="21">
        <v>0</v>
      </c>
      <c r="L19" s="31">
        <v>0</v>
      </c>
      <c r="M19" s="21">
        <v>0</v>
      </c>
      <c r="N19" s="31">
        <v>1</v>
      </c>
      <c r="O19" s="21">
        <v>0</v>
      </c>
      <c r="P19" s="31">
        <v>0</v>
      </c>
      <c r="Q19" s="22">
        <f>SUM(H19:P19)</f>
        <v>23</v>
      </c>
      <c r="R19" s="63">
        <f>TIME(0,Q19,0)</f>
        <v>1.5972222222222224E-2</v>
      </c>
      <c r="S19" s="23">
        <v>0</v>
      </c>
      <c r="T19" s="67">
        <f>G19+R19-S19</f>
        <v>3.1192129629629618E-2</v>
      </c>
      <c r="U19" s="37">
        <f>T19</f>
        <v>3.1192129629629618E-2</v>
      </c>
      <c r="V19" s="38">
        <f>RANK(U19,U$4:U$31723,1)</f>
        <v>48</v>
      </c>
      <c r="W19" s="107">
        <f t="shared" ref="W19" si="14">SUM(T19:T21)</f>
        <v>5.8055555555555548E-2</v>
      </c>
      <c r="X19" s="123">
        <f>W19</f>
        <v>5.8055555555555548E-2</v>
      </c>
      <c r="Y19" s="105">
        <f>IF(OR(V19="DISC",V20="DISC",V21="DISC"),"DISC",RANK(X19,X$4:X$31723,1))</f>
        <v>6</v>
      </c>
    </row>
    <row r="20" spans="1:25">
      <c r="A20" s="78"/>
      <c r="B20" s="46" t="s">
        <v>68</v>
      </c>
      <c r="C20" s="127"/>
      <c r="D20" s="80"/>
      <c r="E20" s="29">
        <f t="shared" ref="E20:E21" si="15">F19</f>
        <v>2.9108796296296296E-2</v>
      </c>
      <c r="F20" s="10">
        <v>4.3159722222222224E-2</v>
      </c>
      <c r="G20" s="36">
        <f>F20-E20</f>
        <v>1.4050925925925929E-2</v>
      </c>
      <c r="H20" s="32">
        <v>0</v>
      </c>
      <c r="I20" s="9">
        <v>0</v>
      </c>
      <c r="J20" s="32">
        <v>0</v>
      </c>
      <c r="K20" s="9">
        <v>0</v>
      </c>
      <c r="L20" s="32">
        <v>0</v>
      </c>
      <c r="M20" s="9">
        <v>0</v>
      </c>
      <c r="N20" s="32">
        <v>0</v>
      </c>
      <c r="O20" s="9">
        <v>0</v>
      </c>
      <c r="P20" s="32">
        <v>0</v>
      </c>
      <c r="Q20" s="18">
        <f>SUM(H20:P20)</f>
        <v>0</v>
      </c>
      <c r="R20" s="64">
        <f>TIME(0,Q20,0)</f>
        <v>0</v>
      </c>
      <c r="S20" s="10">
        <v>0</v>
      </c>
      <c r="T20" s="68">
        <f>G20+R20-S20</f>
        <v>1.4050925925925929E-2</v>
      </c>
      <c r="U20" s="36">
        <f>IF(OR(J20=AA$2,I20=AA$2),"",T20)</f>
        <v>1.4050925925925929E-2</v>
      </c>
      <c r="V20" s="39">
        <f>IF(OR(I20=AA$2,J20=AA$2),"DISC",RANK(U20,U$4:U$31723,1))</f>
        <v>2</v>
      </c>
      <c r="W20" s="108"/>
      <c r="X20" s="124"/>
      <c r="Y20" s="106"/>
    </row>
    <row r="21" spans="1:25">
      <c r="A21" s="81"/>
      <c r="B21" s="47" t="s">
        <v>69</v>
      </c>
      <c r="C21" s="128"/>
      <c r="D21" s="80"/>
      <c r="E21" s="30">
        <f t="shared" si="15"/>
        <v>4.3159722222222224E-2</v>
      </c>
      <c r="F21" s="24">
        <v>5.5509259259259258E-2</v>
      </c>
      <c r="G21" s="40">
        <f>F21-E21</f>
        <v>1.2349537037037034E-2</v>
      </c>
      <c r="H21" s="33">
        <v>0</v>
      </c>
      <c r="I21" s="26">
        <v>0</v>
      </c>
      <c r="J21" s="33">
        <v>0</v>
      </c>
      <c r="K21" s="26">
        <v>0</v>
      </c>
      <c r="L21" s="33">
        <v>1</v>
      </c>
      <c r="M21" s="26">
        <v>0</v>
      </c>
      <c r="N21" s="33">
        <v>0</v>
      </c>
      <c r="O21" s="26">
        <v>0</v>
      </c>
      <c r="P21" s="33">
        <v>0</v>
      </c>
      <c r="Q21" s="27">
        <f>SUM(H21:P21)</f>
        <v>1</v>
      </c>
      <c r="R21" s="65">
        <f>TIME(0,Q21,0)</f>
        <v>6.9444444444444447E-4</v>
      </c>
      <c r="S21" s="24">
        <v>2.3148148148148146E-4</v>
      </c>
      <c r="T21" s="69">
        <f>G21+R21-S21</f>
        <v>1.2812499999999996E-2</v>
      </c>
      <c r="U21" s="40">
        <f>IF(OR(J21=AA$2,I21=AA$2),"",T21)</f>
        <v>1.2812499999999996E-2</v>
      </c>
      <c r="V21" s="41">
        <f>IF(OR(I21=AA$2,J21=AA$2),"DISC",RANK(U21,U$4:U$31723,1))</f>
        <v>1</v>
      </c>
      <c r="W21" s="109"/>
      <c r="X21" s="125"/>
      <c r="Y21" s="106"/>
    </row>
    <row r="22" spans="1:25">
      <c r="A22" s="77">
        <v>21</v>
      </c>
      <c r="B22" s="45" t="s">
        <v>97</v>
      </c>
      <c r="C22" s="126" t="s">
        <v>203</v>
      </c>
      <c r="D22" s="80">
        <v>2.7777777777777801E-2</v>
      </c>
      <c r="E22" s="28">
        <f>D22</f>
        <v>2.7777777777777801E-2</v>
      </c>
      <c r="F22" s="19">
        <v>4.8923611111111105E-2</v>
      </c>
      <c r="G22" s="37">
        <f>F22-E22</f>
        <v>2.1145833333333305E-2</v>
      </c>
      <c r="H22" s="31">
        <v>0</v>
      </c>
      <c r="I22" s="21">
        <v>0</v>
      </c>
      <c r="J22" s="31">
        <v>0</v>
      </c>
      <c r="K22" s="21">
        <v>0</v>
      </c>
      <c r="L22" s="31">
        <v>2</v>
      </c>
      <c r="M22" s="21">
        <v>1</v>
      </c>
      <c r="N22" s="31">
        <v>0</v>
      </c>
      <c r="O22" s="21">
        <v>1</v>
      </c>
      <c r="P22" s="31">
        <v>0</v>
      </c>
      <c r="Q22" s="22">
        <f>SUM(H22:P22)</f>
        <v>4</v>
      </c>
      <c r="R22" s="63">
        <f>TIME(0,Q22,0)</f>
        <v>2.7777777777777779E-3</v>
      </c>
      <c r="S22" s="23">
        <v>0</v>
      </c>
      <c r="T22" s="67">
        <f>G22+R22-S22</f>
        <v>2.3923611111111083E-2</v>
      </c>
      <c r="U22" s="37">
        <f>IF(OR(J22=AA$2,I22=AA$2),"",T22)</f>
        <v>2.3923611111111083E-2</v>
      </c>
      <c r="V22" s="38">
        <f>IF(OR(I22=AA$2,J22=AA$2),"DISC",RANK(U22,U$4:U$31723,1))</f>
        <v>39</v>
      </c>
      <c r="W22" s="107">
        <f t="shared" ref="W22" si="16">SUM(T22:T24)</f>
        <v>5.9872685185185154E-2</v>
      </c>
      <c r="X22" s="123">
        <f>IF(OR(J22=AA$2,I22=AA$2,I23=AA$2,I24=AA$2,J23=AA$2,J24=AA$2),"",W22)</f>
        <v>5.9872685185185154E-2</v>
      </c>
      <c r="Y22" s="105">
        <f>IF(OR(V22="DISC",V23="DISC",V24="DISC"),"DISC",RANK(X22,X$4:X$31723,1))</f>
        <v>7</v>
      </c>
    </row>
    <row r="23" spans="1:25">
      <c r="A23" s="78"/>
      <c r="B23" s="46" t="s">
        <v>99</v>
      </c>
      <c r="C23" s="127"/>
      <c r="D23" s="80"/>
      <c r="E23" s="29">
        <f>F22</f>
        <v>4.8923611111111105E-2</v>
      </c>
      <c r="F23" s="10">
        <v>6.6817129629629629E-2</v>
      </c>
      <c r="G23" s="36">
        <f>F23-E23</f>
        <v>1.7893518518518524E-2</v>
      </c>
      <c r="H23" s="32">
        <v>0</v>
      </c>
      <c r="I23" s="9">
        <v>0</v>
      </c>
      <c r="J23" s="32">
        <v>0</v>
      </c>
      <c r="K23" s="9">
        <v>0</v>
      </c>
      <c r="L23" s="32">
        <v>1</v>
      </c>
      <c r="M23" s="9">
        <v>0</v>
      </c>
      <c r="N23" s="32">
        <v>1</v>
      </c>
      <c r="O23" s="9">
        <v>0</v>
      </c>
      <c r="P23" s="32">
        <v>0</v>
      </c>
      <c r="Q23" s="18">
        <f>SUM(H23:P23)</f>
        <v>2</v>
      </c>
      <c r="R23" s="64">
        <f>TIME(0,Q23,0)</f>
        <v>1.3888888888888889E-3</v>
      </c>
      <c r="S23" s="10">
        <v>0</v>
      </c>
      <c r="T23" s="68">
        <f>G23+R23-S23</f>
        <v>1.9282407407407411E-2</v>
      </c>
      <c r="U23" s="36">
        <f>IF(OR(J23=AA$2,I23=AA$2),"",T23)</f>
        <v>1.9282407407407411E-2</v>
      </c>
      <c r="V23" s="39">
        <f>IF(OR(I23=AA$2,J23=AA$2),"DISC",RANK(U23,U$4:U$31723,1))</f>
        <v>23</v>
      </c>
      <c r="W23" s="108"/>
      <c r="X23" s="124"/>
      <c r="Y23" s="106"/>
    </row>
    <row r="24" spans="1:25">
      <c r="A24" s="81"/>
      <c r="B24" s="47" t="s">
        <v>98</v>
      </c>
      <c r="C24" s="128"/>
      <c r="D24" s="80"/>
      <c r="E24" s="30">
        <f>F23</f>
        <v>6.6817129629629629E-2</v>
      </c>
      <c r="F24" s="24">
        <v>8.2094907407407408E-2</v>
      </c>
      <c r="G24" s="40">
        <f>F24-E24</f>
        <v>1.5277777777777779E-2</v>
      </c>
      <c r="H24" s="33">
        <v>2</v>
      </c>
      <c r="I24" s="26">
        <v>0</v>
      </c>
      <c r="J24" s="33">
        <v>0</v>
      </c>
      <c r="K24" s="26">
        <v>0</v>
      </c>
      <c r="L24" s="33">
        <v>0</v>
      </c>
      <c r="M24" s="26">
        <v>0</v>
      </c>
      <c r="N24" s="33">
        <v>0</v>
      </c>
      <c r="O24" s="26">
        <v>0</v>
      </c>
      <c r="P24" s="33">
        <v>0</v>
      </c>
      <c r="Q24" s="27">
        <f>SUM(H24:P24)</f>
        <v>2</v>
      </c>
      <c r="R24" s="65">
        <f>TIME(0,Q24,0)</f>
        <v>1.3888888888888889E-3</v>
      </c>
      <c r="S24" s="24">
        <v>0</v>
      </c>
      <c r="T24" s="69">
        <f>G24+R24-S24</f>
        <v>1.6666666666666666E-2</v>
      </c>
      <c r="U24" s="40">
        <f>IF(OR(J24=AA$2,I24=AA$2),"",T24)</f>
        <v>1.6666666666666666E-2</v>
      </c>
      <c r="V24" s="41">
        <f>IF(OR(I24=AA$2,J24=AA$2),"DISC",RANK(U24,U$4:U$31723,1))</f>
        <v>10</v>
      </c>
      <c r="W24" s="109"/>
      <c r="X24" s="125"/>
      <c r="Y24" s="106"/>
    </row>
    <row r="25" spans="1:25">
      <c r="A25" s="77">
        <v>3</v>
      </c>
      <c r="B25" s="45" t="s">
        <v>47</v>
      </c>
      <c r="C25" s="126" t="s">
        <v>175</v>
      </c>
      <c r="D25" s="79">
        <v>2.7777777777777801E-3</v>
      </c>
      <c r="E25" s="28">
        <f t="shared" ref="E25" si="17">D25</f>
        <v>2.7777777777777801E-3</v>
      </c>
      <c r="F25" s="19">
        <v>1.9004629629629632E-2</v>
      </c>
      <c r="G25" s="37">
        <f>F25-E25</f>
        <v>1.6226851851851853E-2</v>
      </c>
      <c r="H25" s="31">
        <v>0</v>
      </c>
      <c r="I25" s="21">
        <v>0</v>
      </c>
      <c r="J25" s="31">
        <v>0</v>
      </c>
      <c r="K25" s="21">
        <v>0</v>
      </c>
      <c r="L25" s="31">
        <v>1</v>
      </c>
      <c r="M25" s="21">
        <v>0</v>
      </c>
      <c r="N25" s="31">
        <v>0</v>
      </c>
      <c r="O25" s="21">
        <v>0</v>
      </c>
      <c r="P25" s="31">
        <v>0</v>
      </c>
      <c r="Q25" s="22">
        <f>SUM(H25:P25)</f>
        <v>1</v>
      </c>
      <c r="R25" s="63">
        <f>TIME(0,Q25,0)</f>
        <v>6.9444444444444447E-4</v>
      </c>
      <c r="S25" s="23">
        <v>0</v>
      </c>
      <c r="T25" s="67">
        <f>G25+R25-S25</f>
        <v>1.6921296296296299E-2</v>
      </c>
      <c r="U25" s="37">
        <f>IF(OR(J25=AA$2,I25=AA$2),"",T25)</f>
        <v>1.6921296296296299E-2</v>
      </c>
      <c r="V25" s="38">
        <f>IF(OR(I25=AA$2,J25=AA$2),"DISC",RANK(U25,U$4:U$31723,1))</f>
        <v>13</v>
      </c>
      <c r="W25" s="107">
        <f t="shared" ref="W25" si="18">SUM(T25:T27)</f>
        <v>6.1412037037037036E-2</v>
      </c>
      <c r="X25" s="123">
        <f>IF(OR(J25=AA$2,I25=AA$2,I26=AA$2,I27=AA$2,J26=AA$2,J27=AA$2),"",W25)</f>
        <v>6.1412037037037036E-2</v>
      </c>
      <c r="Y25" s="105">
        <f>IF(OR(V25="DISC",V26="DISC",V27="DISC"),"DISC",RANK(X25,X$4:X$31723,1))</f>
        <v>8</v>
      </c>
    </row>
    <row r="26" spans="1:25">
      <c r="A26" s="78"/>
      <c r="B26" s="46" t="s">
        <v>216</v>
      </c>
      <c r="C26" s="127"/>
      <c r="D26" s="80"/>
      <c r="E26" s="29">
        <f t="shared" ref="E26:E27" si="19">F25</f>
        <v>1.9004629629629632E-2</v>
      </c>
      <c r="F26" s="10">
        <v>4.0219907407407406E-2</v>
      </c>
      <c r="G26" s="36">
        <f>F26-E26</f>
        <v>2.1215277777777774E-2</v>
      </c>
      <c r="H26" s="32">
        <v>0</v>
      </c>
      <c r="I26" s="9">
        <v>0</v>
      </c>
      <c r="J26" s="32">
        <v>0</v>
      </c>
      <c r="K26" s="9">
        <v>2</v>
      </c>
      <c r="L26" s="32">
        <v>1</v>
      </c>
      <c r="M26" s="9">
        <v>1</v>
      </c>
      <c r="N26" s="32">
        <v>1</v>
      </c>
      <c r="O26" s="9">
        <v>1</v>
      </c>
      <c r="P26" s="32">
        <v>0</v>
      </c>
      <c r="Q26" s="18">
        <f>SUM(H26:P26)</f>
        <v>6</v>
      </c>
      <c r="R26" s="64">
        <f>TIME(0,Q26,0)</f>
        <v>4.1666666666666666E-3</v>
      </c>
      <c r="S26" s="10">
        <v>0</v>
      </c>
      <c r="T26" s="68">
        <f>G26+R26-S26</f>
        <v>2.538194444444444E-2</v>
      </c>
      <c r="U26" s="36">
        <f>IF(OR(J26=AA$2,I26=AA$2),"",T26)</f>
        <v>2.538194444444444E-2</v>
      </c>
      <c r="V26" s="39">
        <f>IF(OR(I26=AA$2,J26=AA$2),"DISC",RANK(U26,U$4:U$31723,1))</f>
        <v>41</v>
      </c>
      <c r="W26" s="108"/>
      <c r="X26" s="124"/>
      <c r="Y26" s="106"/>
    </row>
    <row r="27" spans="1:25">
      <c r="A27" s="81"/>
      <c r="B27" s="47" t="s">
        <v>46</v>
      </c>
      <c r="C27" s="128"/>
      <c r="D27" s="80"/>
      <c r="E27" s="30">
        <f t="shared" si="19"/>
        <v>4.0219907407407406E-2</v>
      </c>
      <c r="F27" s="24">
        <v>5.7407407407407407E-2</v>
      </c>
      <c r="G27" s="40">
        <f>F27-E27</f>
        <v>1.7187500000000001E-2</v>
      </c>
      <c r="H27" s="33">
        <v>2</v>
      </c>
      <c r="I27" s="26">
        <v>0</v>
      </c>
      <c r="J27" s="33">
        <v>0</v>
      </c>
      <c r="K27" s="26">
        <v>0</v>
      </c>
      <c r="L27" s="33">
        <v>1</v>
      </c>
      <c r="M27" s="26">
        <v>0</v>
      </c>
      <c r="N27" s="33">
        <v>0</v>
      </c>
      <c r="O27" s="26">
        <v>0</v>
      </c>
      <c r="P27" s="33">
        <v>0</v>
      </c>
      <c r="Q27" s="27">
        <f>SUM(H27:P27)</f>
        <v>3</v>
      </c>
      <c r="R27" s="65">
        <f>TIME(0,Q27,0)</f>
        <v>2.0833333333333333E-3</v>
      </c>
      <c r="S27" s="24">
        <v>1.6203703703703703E-4</v>
      </c>
      <c r="T27" s="69">
        <f>G27+R27-S27</f>
        <v>1.9108796296296297E-2</v>
      </c>
      <c r="U27" s="40">
        <f>IF(OR(J27=AA$2,I27=AA$2),"",T27)</f>
        <v>1.9108796296296297E-2</v>
      </c>
      <c r="V27" s="41">
        <f>IF(OR(I27=AA$2,J27=AA$2),"DISC",RANK(U27,U$4:U$31723,1))</f>
        <v>21</v>
      </c>
      <c r="W27" s="109"/>
      <c r="X27" s="125"/>
      <c r="Y27" s="106"/>
    </row>
    <row r="28" spans="1:25">
      <c r="A28" s="78">
        <v>34</v>
      </c>
      <c r="B28" s="46" t="s">
        <v>163</v>
      </c>
      <c r="C28" s="121" t="s">
        <v>176</v>
      </c>
      <c r="D28" s="79">
        <v>4.5833333333333302E-2</v>
      </c>
      <c r="E28" s="28">
        <f t="shared" ref="E28" si="20">D28</f>
        <v>4.5833333333333302E-2</v>
      </c>
      <c r="F28" s="19">
        <v>6.1273148148148153E-2</v>
      </c>
      <c r="G28" s="37">
        <f>F28-E28</f>
        <v>1.5439814814814851E-2</v>
      </c>
      <c r="H28" s="31">
        <v>2</v>
      </c>
      <c r="I28" s="21">
        <v>0</v>
      </c>
      <c r="J28" s="31">
        <v>0</v>
      </c>
      <c r="K28" s="21">
        <v>0</v>
      </c>
      <c r="L28" s="31">
        <v>3</v>
      </c>
      <c r="M28" s="21">
        <v>0</v>
      </c>
      <c r="N28" s="31">
        <v>0</v>
      </c>
      <c r="O28" s="21">
        <v>0</v>
      </c>
      <c r="P28" s="31">
        <v>0</v>
      </c>
      <c r="Q28" s="22">
        <f>SUM(H28:P28)</f>
        <v>5</v>
      </c>
      <c r="R28" s="63">
        <f>TIME(0,Q28,0)</f>
        <v>3.472222222222222E-3</v>
      </c>
      <c r="S28" s="23">
        <v>0</v>
      </c>
      <c r="T28" s="67">
        <f>G28+R28-S28</f>
        <v>1.8912037037037074E-2</v>
      </c>
      <c r="U28" s="37">
        <f>IF(OR(J28=AA$2,I28=AA$2),"",T28)</f>
        <v>1.8912037037037074E-2</v>
      </c>
      <c r="V28" s="38">
        <f>IF(OR(I28=AA$2,J28=AA$2),"DISC",RANK(U28,U$4:U$31723,1))</f>
        <v>20</v>
      </c>
      <c r="W28" s="107">
        <f t="shared" ref="W28" si="21">SUM(T28:T30)</f>
        <v>6.1886574074074115E-2</v>
      </c>
      <c r="X28" s="123">
        <f>IF(OR(J28=AA$2,I28=AA$2,I29=AA$2,I30=AA$2,J29=AA$2,J30=AA$2),"",W28)</f>
        <v>6.1886574074074115E-2</v>
      </c>
      <c r="Y28" s="105">
        <f>IF(OR(V28="DISC",V29="DISC",V30="DISC"),"DISC",RANK(X28,X$4:X$31723,1))</f>
        <v>9</v>
      </c>
    </row>
    <row r="29" spans="1:25">
      <c r="A29" s="78"/>
      <c r="B29" s="46" t="s">
        <v>110</v>
      </c>
      <c r="C29" s="121"/>
      <c r="D29" s="80"/>
      <c r="E29" s="29">
        <f t="shared" ref="E29:E30" si="22">F28</f>
        <v>6.1273148148148153E-2</v>
      </c>
      <c r="F29" s="10">
        <v>7.7800925925925926E-2</v>
      </c>
      <c r="G29" s="36">
        <f>F29-E29</f>
        <v>1.6527777777777773E-2</v>
      </c>
      <c r="H29" s="32">
        <v>2</v>
      </c>
      <c r="I29" s="9">
        <v>0</v>
      </c>
      <c r="J29" s="32">
        <v>0</v>
      </c>
      <c r="K29" s="9">
        <v>0</v>
      </c>
      <c r="L29" s="32">
        <v>0</v>
      </c>
      <c r="M29" s="9">
        <v>2</v>
      </c>
      <c r="N29" s="32">
        <v>3</v>
      </c>
      <c r="O29" s="9">
        <v>0</v>
      </c>
      <c r="P29" s="32">
        <v>0</v>
      </c>
      <c r="Q29" s="44">
        <f>SUM(H29:P29)</f>
        <v>7</v>
      </c>
      <c r="R29" s="64">
        <f>TIME(0,Q29,0)</f>
        <v>4.8611111111111112E-3</v>
      </c>
      <c r="S29" s="10">
        <v>0</v>
      </c>
      <c r="T29" s="68">
        <f>G29+R29-S29</f>
        <v>2.1388888888888884E-2</v>
      </c>
      <c r="U29" s="36">
        <f>IF(OR(J29=AA$2,I29=AA$2),"",T29)</f>
        <v>2.1388888888888884E-2</v>
      </c>
      <c r="V29" s="39">
        <f>IF(OR(I29=AA$2,J29=AA$2),"DISC",RANK(U29,U$4:U$31723,1))</f>
        <v>27</v>
      </c>
      <c r="W29" s="108"/>
      <c r="X29" s="124"/>
      <c r="Y29" s="106"/>
    </row>
    <row r="30" spans="1:25">
      <c r="A30" s="81"/>
      <c r="B30" s="47" t="s">
        <v>51</v>
      </c>
      <c r="C30" s="132"/>
      <c r="D30" s="82"/>
      <c r="E30" s="30">
        <f t="shared" si="22"/>
        <v>7.7800925925925926E-2</v>
      </c>
      <c r="F30" s="24">
        <v>9.7303240740740746E-2</v>
      </c>
      <c r="G30" s="40">
        <f>F30-E30</f>
        <v>1.950231481481482E-2</v>
      </c>
      <c r="H30" s="33">
        <v>2</v>
      </c>
      <c r="I30" s="26">
        <v>0</v>
      </c>
      <c r="J30" s="33">
        <v>0</v>
      </c>
      <c r="K30" s="26">
        <v>0</v>
      </c>
      <c r="L30" s="33">
        <v>0</v>
      </c>
      <c r="M30" s="26">
        <v>1</v>
      </c>
      <c r="N30" s="33">
        <v>0</v>
      </c>
      <c r="O30" s="26">
        <v>0</v>
      </c>
      <c r="P30" s="33">
        <v>0</v>
      </c>
      <c r="Q30" s="27">
        <f>SUM(H30:P30)</f>
        <v>3</v>
      </c>
      <c r="R30" s="65">
        <f>TIME(0,Q30,0)</f>
        <v>2.0833333333333333E-3</v>
      </c>
      <c r="S30" s="24">
        <v>0</v>
      </c>
      <c r="T30" s="69">
        <f>G30+R30-S30</f>
        <v>2.1585648148148152E-2</v>
      </c>
      <c r="U30" s="40">
        <f>IF(OR(J30=AA$2,I30=AA$2),"",T30)</f>
        <v>2.1585648148148152E-2</v>
      </c>
      <c r="V30" s="41">
        <f>IF(OR(I30=AA$2,J30=AA$2),"DISC",RANK(U30,U$4:U$31723,1))</f>
        <v>29</v>
      </c>
      <c r="W30" s="109"/>
      <c r="X30" s="125"/>
      <c r="Y30" s="106"/>
    </row>
    <row r="31" spans="1:25">
      <c r="A31" s="77">
        <v>9</v>
      </c>
      <c r="B31" s="45" t="s">
        <v>63</v>
      </c>
      <c r="C31" s="126" t="s">
        <v>180</v>
      </c>
      <c r="D31" s="80">
        <v>1.1111111111111099E-2</v>
      </c>
      <c r="E31" s="28">
        <f t="shared" ref="E31" si="23">D31</f>
        <v>1.1111111111111099E-2</v>
      </c>
      <c r="F31" s="19">
        <v>3.1643518518518522E-2</v>
      </c>
      <c r="G31" s="37">
        <f>F31-E31</f>
        <v>2.0532407407407423E-2</v>
      </c>
      <c r="H31" s="31">
        <v>2</v>
      </c>
      <c r="I31" s="21">
        <v>0</v>
      </c>
      <c r="J31" s="31">
        <v>0</v>
      </c>
      <c r="K31" s="21">
        <v>2</v>
      </c>
      <c r="L31" s="31">
        <v>2</v>
      </c>
      <c r="M31" s="21">
        <v>0</v>
      </c>
      <c r="N31" s="31">
        <v>0</v>
      </c>
      <c r="O31" s="21">
        <v>4</v>
      </c>
      <c r="P31" s="31">
        <v>0</v>
      </c>
      <c r="Q31" s="22">
        <f>SUM(H31:P31)</f>
        <v>10</v>
      </c>
      <c r="R31" s="63">
        <f>TIME(0,Q31,0)</f>
        <v>6.9444444444444441E-3</v>
      </c>
      <c r="S31" s="23">
        <v>0</v>
      </c>
      <c r="T31" s="67">
        <f>G31+R31-S31</f>
        <v>2.7476851851851867E-2</v>
      </c>
      <c r="U31" s="37">
        <f>IF(OR(J31=AA$2,I31=AA$2),"",T31)</f>
        <v>2.7476851851851867E-2</v>
      </c>
      <c r="V31" s="38">
        <f>IF(OR(I31=AA$2,J31=AA$2),"DISC",RANK(U31,U$4:U$31723,1))</f>
        <v>43</v>
      </c>
      <c r="W31" s="107">
        <f t="shared" ref="W31" si="24">SUM(T31:T33)</f>
        <v>6.5486111111111134E-2</v>
      </c>
      <c r="X31" s="123">
        <f>IF(OR(J31=AA$2,I31=AA$2,I32=AA$2,I33=AA$2,J32=AA$2,J33=AA$2),"",W31)</f>
        <v>6.5486111111111134E-2</v>
      </c>
      <c r="Y31" s="105">
        <f>IF(OR(V31="DISC",V32="DISC",V33="DISC"),"DISC",RANK(X31,X$4:X$31723,1))</f>
        <v>10</v>
      </c>
    </row>
    <row r="32" spans="1:25">
      <c r="A32" s="78"/>
      <c r="B32" s="46" t="s">
        <v>62</v>
      </c>
      <c r="C32" s="127"/>
      <c r="D32" s="80"/>
      <c r="E32" s="29">
        <f t="shared" ref="E32:E33" si="25">F31</f>
        <v>3.1643518518518522E-2</v>
      </c>
      <c r="F32" s="10">
        <v>4.7812500000000001E-2</v>
      </c>
      <c r="G32" s="36">
        <f>F32-E32</f>
        <v>1.6168981481481479E-2</v>
      </c>
      <c r="H32" s="32">
        <v>1</v>
      </c>
      <c r="I32" s="9">
        <v>0</v>
      </c>
      <c r="J32" s="32">
        <v>0</v>
      </c>
      <c r="K32" s="9">
        <v>0</v>
      </c>
      <c r="L32" s="32">
        <v>1</v>
      </c>
      <c r="M32" s="9">
        <v>0</v>
      </c>
      <c r="N32" s="32">
        <v>2</v>
      </c>
      <c r="O32" s="9">
        <v>4</v>
      </c>
      <c r="P32" s="32">
        <v>0</v>
      </c>
      <c r="Q32" s="18">
        <f>SUM(H32:P32)</f>
        <v>8</v>
      </c>
      <c r="R32" s="64">
        <f>TIME(0,Q32,0)</f>
        <v>5.5555555555555558E-3</v>
      </c>
      <c r="S32" s="10">
        <v>0</v>
      </c>
      <c r="T32" s="68">
        <f>G32+R32-S32</f>
        <v>2.1724537037037035E-2</v>
      </c>
      <c r="U32" s="36">
        <f>IF(OR(J32=AA$2,I32=AA$2),"",T32)</f>
        <v>2.1724537037037035E-2</v>
      </c>
      <c r="V32" s="39">
        <f>IF(OR(I32=AA$2,J32=AA$2),"DISC",RANK(U32,U$4:U$31723,1))</f>
        <v>30</v>
      </c>
      <c r="W32" s="108"/>
      <c r="X32" s="124"/>
      <c r="Y32" s="106"/>
    </row>
    <row r="33" spans="1:25">
      <c r="A33" s="81"/>
      <c r="B33" s="47" t="s">
        <v>173</v>
      </c>
      <c r="C33" s="128"/>
      <c r="D33" s="80"/>
      <c r="E33" s="30">
        <f t="shared" si="25"/>
        <v>4.7812500000000001E-2</v>
      </c>
      <c r="F33" s="24">
        <v>6.4328703703703707E-2</v>
      </c>
      <c r="G33" s="40">
        <f>F33-E33</f>
        <v>1.6516203703703707E-2</v>
      </c>
      <c r="H33" s="33">
        <v>0</v>
      </c>
      <c r="I33" s="26">
        <v>0</v>
      </c>
      <c r="J33" s="33">
        <v>0</v>
      </c>
      <c r="K33" s="26">
        <v>0</v>
      </c>
      <c r="L33" s="33">
        <v>0</v>
      </c>
      <c r="M33" s="26">
        <v>0</v>
      </c>
      <c r="N33" s="33">
        <v>0</v>
      </c>
      <c r="O33" s="26">
        <v>0</v>
      </c>
      <c r="P33" s="33">
        <v>0</v>
      </c>
      <c r="Q33" s="27">
        <f>SUM(H33:P33)</f>
        <v>0</v>
      </c>
      <c r="R33" s="65">
        <f>TIME(0,Q33,0)</f>
        <v>0</v>
      </c>
      <c r="S33" s="24">
        <v>2.3148148148148146E-4</v>
      </c>
      <c r="T33" s="69">
        <f>G33+R33-S33</f>
        <v>1.6284722222222225E-2</v>
      </c>
      <c r="U33" s="40">
        <f>IF(OR(J33=AA$2,I33=AA$2),"",T33)</f>
        <v>1.6284722222222225E-2</v>
      </c>
      <c r="V33" s="41">
        <f>IF(OR(I33=AA$2,J33=AA$2),"DISC",RANK(U33,U$4:U$31723,1))</f>
        <v>7</v>
      </c>
      <c r="W33" s="109"/>
      <c r="X33" s="125"/>
      <c r="Y33" s="106"/>
    </row>
    <row r="34" spans="1:25">
      <c r="A34" s="77">
        <v>5</v>
      </c>
      <c r="B34" s="45" t="s">
        <v>52</v>
      </c>
      <c r="C34" s="129" t="s">
        <v>176</v>
      </c>
      <c r="D34" s="80">
        <v>5.5555555555555601E-3</v>
      </c>
      <c r="E34" s="28">
        <f t="shared" ref="E34" si="26">D34</f>
        <v>5.5555555555555601E-3</v>
      </c>
      <c r="F34" s="19">
        <v>2.3877314814814813E-2</v>
      </c>
      <c r="G34" s="37">
        <f>F34-E34</f>
        <v>1.8321759259259253E-2</v>
      </c>
      <c r="H34" s="31">
        <v>2</v>
      </c>
      <c r="I34" s="21">
        <v>0</v>
      </c>
      <c r="J34" s="31">
        <v>0</v>
      </c>
      <c r="K34" s="21">
        <v>0</v>
      </c>
      <c r="L34" s="31">
        <v>1</v>
      </c>
      <c r="M34" s="21">
        <v>0</v>
      </c>
      <c r="N34" s="31">
        <v>2</v>
      </c>
      <c r="O34" s="21">
        <v>1</v>
      </c>
      <c r="P34" s="31">
        <v>0</v>
      </c>
      <c r="Q34" s="22">
        <f>SUM(H34:P34)</f>
        <v>6</v>
      </c>
      <c r="R34" s="63">
        <f>TIME(0,Q34,0)</f>
        <v>4.1666666666666666E-3</v>
      </c>
      <c r="S34" s="23">
        <v>0</v>
      </c>
      <c r="T34" s="67">
        <f>G34+R34-S34</f>
        <v>2.2488425925925919E-2</v>
      </c>
      <c r="U34" s="37">
        <f>IF(OR(J34=AA$2,I34=AA$2),"",T34)</f>
        <v>2.2488425925925919E-2</v>
      </c>
      <c r="V34" s="38">
        <f>IF(OR(I34=AA$2,J34=AA$2),"DISC",RANK(U34,U$4:U$31723,1))</f>
        <v>33</v>
      </c>
      <c r="W34" s="107">
        <f t="shared" ref="W34" si="27">SUM(T34:T36)</f>
        <v>6.8344907407407396E-2</v>
      </c>
      <c r="X34" s="123">
        <f>IF(OR(J34=AA$2,I34=AA$2,I35=AA$2,I36=AA$2,J35=AA$2,J36=AA$2),"",W34)</f>
        <v>6.8344907407407396E-2</v>
      </c>
      <c r="Y34" s="105">
        <f>IF(OR(V34="DISC",V35="DISC",V36="DISC"),"DISC",RANK(X34,X$4:X$31723,1))</f>
        <v>11</v>
      </c>
    </row>
    <row r="35" spans="1:25">
      <c r="A35" s="78"/>
      <c r="B35" s="46" t="s">
        <v>162</v>
      </c>
      <c r="C35" s="130"/>
      <c r="D35" s="80"/>
      <c r="E35" s="29">
        <f t="shared" ref="E35:E36" si="28">F34</f>
        <v>2.3877314814814813E-2</v>
      </c>
      <c r="F35" s="10">
        <v>4.0960648148148149E-2</v>
      </c>
      <c r="G35" s="36">
        <f>F35-E35</f>
        <v>1.7083333333333336E-2</v>
      </c>
      <c r="H35" s="32">
        <v>2</v>
      </c>
      <c r="I35" s="9">
        <v>0</v>
      </c>
      <c r="J35" s="32">
        <v>0</v>
      </c>
      <c r="K35" s="9">
        <v>0</v>
      </c>
      <c r="L35" s="32">
        <v>3</v>
      </c>
      <c r="M35" s="9">
        <v>0</v>
      </c>
      <c r="N35" s="32">
        <v>1</v>
      </c>
      <c r="O35" s="9">
        <v>2</v>
      </c>
      <c r="P35" s="32">
        <v>1</v>
      </c>
      <c r="Q35" s="18">
        <f>SUM(H35:P35)</f>
        <v>9</v>
      </c>
      <c r="R35" s="64">
        <f>TIME(0,Q35,0)</f>
        <v>6.2499999999999995E-3</v>
      </c>
      <c r="S35" s="10">
        <v>0</v>
      </c>
      <c r="T35" s="68">
        <f>G35+R35-S35</f>
        <v>2.3333333333333334E-2</v>
      </c>
      <c r="U35" s="36">
        <f>IF(OR(J35=AA$2,I35=AA$2),"",T35)</f>
        <v>2.3333333333333334E-2</v>
      </c>
      <c r="V35" s="39">
        <f>IF(OR(I35=AA$2,J35=AA$2),"DISC",RANK(U35,U$4:U$31723,1))</f>
        <v>36</v>
      </c>
      <c r="W35" s="108"/>
      <c r="X35" s="124"/>
      <c r="Y35" s="106"/>
    </row>
    <row r="36" spans="1:25">
      <c r="A36" s="81"/>
      <c r="B36" s="47" t="s">
        <v>161</v>
      </c>
      <c r="C36" s="131"/>
      <c r="D36" s="80"/>
      <c r="E36" s="30">
        <f t="shared" si="28"/>
        <v>4.0960648148148149E-2</v>
      </c>
      <c r="F36" s="24">
        <v>5.8090277777777775E-2</v>
      </c>
      <c r="G36" s="40">
        <f>F36-E36</f>
        <v>1.7129629629629627E-2</v>
      </c>
      <c r="H36" s="33">
        <v>2</v>
      </c>
      <c r="I36" s="26">
        <v>0</v>
      </c>
      <c r="J36" s="33">
        <v>0</v>
      </c>
      <c r="K36" s="26">
        <v>0</v>
      </c>
      <c r="L36" s="33">
        <v>1</v>
      </c>
      <c r="M36" s="26">
        <v>0</v>
      </c>
      <c r="N36" s="33">
        <v>0</v>
      </c>
      <c r="O36" s="26">
        <v>5</v>
      </c>
      <c r="P36" s="33">
        <v>0</v>
      </c>
      <c r="Q36" s="27">
        <f>SUM(H36:P36)</f>
        <v>8</v>
      </c>
      <c r="R36" s="65">
        <f>TIME(0,Q36,0)</f>
        <v>5.5555555555555558E-3</v>
      </c>
      <c r="S36" s="24">
        <v>1.6203703703703703E-4</v>
      </c>
      <c r="T36" s="69">
        <f>G36+R36-S36</f>
        <v>2.2523148148148146E-2</v>
      </c>
      <c r="U36" s="40">
        <f>IF(OR(J36=AA$2,I36=AA$2),"",T36)</f>
        <v>2.2523148148148146E-2</v>
      </c>
      <c r="V36" s="41">
        <f>IF(OR(I36=AA$2,J36=AA$2),"DISC",RANK(U36,U$4:U$31723,1))</f>
        <v>34</v>
      </c>
      <c r="W36" s="109"/>
      <c r="X36" s="125"/>
      <c r="Y36" s="106"/>
    </row>
    <row r="37" spans="1:25">
      <c r="A37" s="77">
        <v>29</v>
      </c>
      <c r="B37" s="45" t="s">
        <v>118</v>
      </c>
      <c r="C37" s="126" t="s">
        <v>174</v>
      </c>
      <c r="D37" s="79">
        <v>3.8888888888888903E-2</v>
      </c>
      <c r="E37" s="28">
        <f>D37</f>
        <v>3.8888888888888903E-2</v>
      </c>
      <c r="F37" s="19">
        <v>5.8564814814814813E-2</v>
      </c>
      <c r="G37" s="37">
        <f>F37-E37</f>
        <v>1.9675925925925909E-2</v>
      </c>
      <c r="H37" s="31">
        <v>0</v>
      </c>
      <c r="I37" s="21">
        <v>0</v>
      </c>
      <c r="J37" s="31">
        <v>0</v>
      </c>
      <c r="K37" s="21">
        <v>0</v>
      </c>
      <c r="L37" s="31">
        <v>1</v>
      </c>
      <c r="M37" s="21">
        <v>0</v>
      </c>
      <c r="N37" s="31">
        <v>3</v>
      </c>
      <c r="O37" s="21">
        <v>0</v>
      </c>
      <c r="P37" s="31">
        <v>1</v>
      </c>
      <c r="Q37" s="22">
        <f>SUM(H37:P37)</f>
        <v>5</v>
      </c>
      <c r="R37" s="63">
        <f>TIME(0,Q37,0)</f>
        <v>3.472222222222222E-3</v>
      </c>
      <c r="S37" s="23">
        <v>1.1574074074074073E-4</v>
      </c>
      <c r="T37" s="67">
        <f>G37+R37-S37</f>
        <v>2.3032407407407394E-2</v>
      </c>
      <c r="U37" s="37">
        <f>IF(OR(J37=AA$2,I37=AA$2),"",T37)</f>
        <v>2.3032407407407394E-2</v>
      </c>
      <c r="V37" s="38">
        <f>IF(OR(I37=AA$2,J37=AA$2),"DISC",RANK(U37,U$4:U$31723,1))</f>
        <v>35</v>
      </c>
      <c r="W37" s="107">
        <f t="shared" ref="W37" si="29">SUM(T37:T39)</f>
        <v>6.8749999999999992E-2</v>
      </c>
      <c r="X37" s="123">
        <f>IF(OR(J37=AA$2,I37=AA$2,I38=AA$2,I39=AA$2,J38=AA$2,J39=AA$2),"",W37)</f>
        <v>6.8749999999999992E-2</v>
      </c>
      <c r="Y37" s="105">
        <f>IF(OR(V37="DISC",V38="DISC",V39="DISC"),"DISC",RANK(X37,X$4:X$31723,1))</f>
        <v>12</v>
      </c>
    </row>
    <row r="38" spans="1:25">
      <c r="A38" s="78"/>
      <c r="B38" s="46" t="s">
        <v>119</v>
      </c>
      <c r="C38" s="127"/>
      <c r="D38" s="80"/>
      <c r="E38" s="29">
        <f>F37</f>
        <v>5.8564814814814813E-2</v>
      </c>
      <c r="F38" s="10">
        <v>7.7372685185185183E-2</v>
      </c>
      <c r="G38" s="36">
        <f>F38-E38</f>
        <v>1.8807870370370371E-2</v>
      </c>
      <c r="H38" s="32">
        <v>2</v>
      </c>
      <c r="I38" s="9">
        <v>0</v>
      </c>
      <c r="J38" s="32">
        <v>0</v>
      </c>
      <c r="K38" s="9">
        <v>0</v>
      </c>
      <c r="L38" s="32">
        <v>2</v>
      </c>
      <c r="M38" s="9">
        <v>0</v>
      </c>
      <c r="N38" s="32">
        <v>2</v>
      </c>
      <c r="O38" s="9">
        <v>1</v>
      </c>
      <c r="P38" s="32">
        <v>0</v>
      </c>
      <c r="Q38" s="18">
        <f>SUM(H38:P38)</f>
        <v>7</v>
      </c>
      <c r="R38" s="64">
        <f>TIME(0,Q38,0)</f>
        <v>4.8611111111111112E-3</v>
      </c>
      <c r="S38" s="10">
        <v>1.1574074074074073E-4</v>
      </c>
      <c r="T38" s="68">
        <f>G38+R38-S38</f>
        <v>2.3553240740740743E-2</v>
      </c>
      <c r="U38" s="36">
        <f>IF(OR(J38=AA$2,I38=AA$2),"",T38)</f>
        <v>2.3553240740740743E-2</v>
      </c>
      <c r="V38" s="39">
        <f>IF(OR(I38=AA$2,J38=AA$2),"DISC",RANK(U38,U$4:U$31723,1))</f>
        <v>37</v>
      </c>
      <c r="W38" s="108"/>
      <c r="X38" s="124"/>
      <c r="Y38" s="106"/>
    </row>
    <row r="39" spans="1:25">
      <c r="A39" s="81"/>
      <c r="B39" s="47" t="s">
        <v>211</v>
      </c>
      <c r="C39" s="128"/>
      <c r="D39" s="82"/>
      <c r="E39" s="30">
        <f>F38</f>
        <v>7.7372685185185183E-2</v>
      </c>
      <c r="F39" s="24">
        <v>9.5370370370370369E-2</v>
      </c>
      <c r="G39" s="40">
        <f>F39-E39</f>
        <v>1.7997685185185186E-2</v>
      </c>
      <c r="H39" s="33">
        <v>1</v>
      </c>
      <c r="I39" s="26">
        <v>0</v>
      </c>
      <c r="J39" s="33">
        <v>0</v>
      </c>
      <c r="K39" s="26">
        <v>0</v>
      </c>
      <c r="L39" s="33">
        <v>2</v>
      </c>
      <c r="M39" s="26">
        <v>0</v>
      </c>
      <c r="N39" s="33">
        <v>0</v>
      </c>
      <c r="O39" s="26">
        <v>2</v>
      </c>
      <c r="P39" s="33">
        <v>1</v>
      </c>
      <c r="Q39" s="27">
        <f>SUM(H39:P39)</f>
        <v>6</v>
      </c>
      <c r="R39" s="65">
        <f>TIME(0,Q39,0)</f>
        <v>4.1666666666666666E-3</v>
      </c>
      <c r="S39" s="24">
        <v>0</v>
      </c>
      <c r="T39" s="69">
        <f>G39+R39-S39</f>
        <v>2.2164351851851852E-2</v>
      </c>
      <c r="U39" s="40">
        <f>IF(OR(J39=AA$2,I39=AA$2),"",T39)</f>
        <v>2.2164351851851852E-2</v>
      </c>
      <c r="V39" s="41">
        <f>IF(OR(I39=AA$2,J39=AA$2),"DISC",RANK(U39,U$4:U$31723,1))</f>
        <v>31</v>
      </c>
      <c r="W39" s="109"/>
      <c r="X39" s="125"/>
      <c r="Y39" s="106"/>
    </row>
    <row r="40" spans="1:25">
      <c r="A40" s="78">
        <v>42</v>
      </c>
      <c r="B40" s="46" t="s">
        <v>170</v>
      </c>
      <c r="C40" s="121" t="s">
        <v>183</v>
      </c>
      <c r="D40" s="79">
        <v>5.6944444444444402E-2</v>
      </c>
      <c r="E40" s="28">
        <f t="shared" ref="E40" si="30">D40</f>
        <v>5.6944444444444402E-2</v>
      </c>
      <c r="F40" s="19">
        <v>7.784722222222222E-2</v>
      </c>
      <c r="G40" s="37">
        <f>F40-E40</f>
        <v>2.0902777777777819E-2</v>
      </c>
      <c r="H40" s="31">
        <v>2</v>
      </c>
      <c r="I40" s="21">
        <v>0</v>
      </c>
      <c r="J40" s="31">
        <v>0</v>
      </c>
      <c r="K40" s="21">
        <v>0</v>
      </c>
      <c r="L40" s="31">
        <v>1</v>
      </c>
      <c r="M40" s="21">
        <v>1</v>
      </c>
      <c r="N40" s="31">
        <v>0</v>
      </c>
      <c r="O40" s="21">
        <v>0</v>
      </c>
      <c r="P40" s="31">
        <v>0</v>
      </c>
      <c r="Q40" s="22">
        <f>SUM(H40:P40)</f>
        <v>4</v>
      </c>
      <c r="R40" s="63">
        <f>TIME(0,Q40,0)</f>
        <v>2.7777777777777779E-3</v>
      </c>
      <c r="S40" s="23">
        <v>0</v>
      </c>
      <c r="T40" s="67">
        <f>G40+R40-S40</f>
        <v>2.3680555555555597E-2</v>
      </c>
      <c r="U40" s="37">
        <f>IF(OR(J40=AA$2,I40=AA$2),"",T40)</f>
        <v>2.3680555555555597E-2</v>
      </c>
      <c r="V40" s="38">
        <f>IF(OR(I40=AA$2,J40=AA$2),"DISC",RANK(U40,U$4:U$31723,1))</f>
        <v>38</v>
      </c>
      <c r="W40" s="107">
        <f t="shared" ref="W40" si="31">SUM(T40:T42)</f>
        <v>6.9224537037037071E-2</v>
      </c>
      <c r="X40" s="123">
        <f>IF(OR(J40=AA$2,I40=AA$2,I41=AA$2,I42=AA$2,J41=AA$2,J42=AA$2),"",W40)</f>
        <v>6.9224537037037071E-2</v>
      </c>
      <c r="Y40" s="105">
        <f>IF(OR(V40="DISC",V41="DISC",V42="DISC"),"DISC",RANK(X40,X$4:X$31723,1))</f>
        <v>13</v>
      </c>
    </row>
    <row r="41" spans="1:25">
      <c r="A41" s="78"/>
      <c r="B41" s="46" t="s">
        <v>172</v>
      </c>
      <c r="C41" s="121"/>
      <c r="D41" s="80"/>
      <c r="E41" s="29">
        <f t="shared" ref="E41:E42" si="32">F40</f>
        <v>7.784722222222222E-2</v>
      </c>
      <c r="F41" s="10">
        <v>9.9710648148148159E-2</v>
      </c>
      <c r="G41" s="36">
        <f>F41-E41</f>
        <v>2.1863425925925939E-2</v>
      </c>
      <c r="H41" s="32">
        <v>2</v>
      </c>
      <c r="I41" s="9">
        <v>0</v>
      </c>
      <c r="J41" s="32">
        <v>0</v>
      </c>
      <c r="K41" s="9">
        <v>0</v>
      </c>
      <c r="L41" s="32">
        <v>1</v>
      </c>
      <c r="M41" s="9">
        <v>2</v>
      </c>
      <c r="N41" s="32">
        <v>1</v>
      </c>
      <c r="O41" s="9">
        <v>3</v>
      </c>
      <c r="P41" s="32">
        <v>1</v>
      </c>
      <c r="Q41" s="44">
        <f>SUM(H41:P41)</f>
        <v>10</v>
      </c>
      <c r="R41" s="64">
        <f>TIME(0,Q41,0)</f>
        <v>6.9444444444444441E-3</v>
      </c>
      <c r="S41" s="10">
        <v>0</v>
      </c>
      <c r="T41" s="68">
        <f>G41+R41-S41</f>
        <v>2.8807870370370383E-2</v>
      </c>
      <c r="U41" s="36">
        <f>IF(OR(J41=AA$2,I41=AA$2),"",T41)</f>
        <v>2.8807870370370383E-2</v>
      </c>
      <c r="V41" s="39">
        <f>IF(OR(I41=AA$2,J41=AA$2),"DISC",RANK(U41,U$4:U$31723,1))</f>
        <v>46</v>
      </c>
      <c r="W41" s="108"/>
      <c r="X41" s="124"/>
      <c r="Y41" s="106"/>
    </row>
    <row r="42" spans="1:25">
      <c r="A42" s="81"/>
      <c r="B42" s="47" t="s">
        <v>171</v>
      </c>
      <c r="C42" s="132"/>
      <c r="D42" s="82"/>
      <c r="E42" s="30">
        <f t="shared" si="32"/>
        <v>9.9710648148148159E-2</v>
      </c>
      <c r="F42" s="24">
        <v>0.11575231481481481</v>
      </c>
      <c r="G42" s="40">
        <f>F42-E42</f>
        <v>1.6041666666666649E-2</v>
      </c>
      <c r="H42" s="33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1</v>
      </c>
      <c r="P42" s="33">
        <v>0</v>
      </c>
      <c r="Q42" s="27">
        <f>SUM(H42:P42)</f>
        <v>1</v>
      </c>
      <c r="R42" s="65">
        <f>TIME(0,Q42,0)</f>
        <v>6.9444444444444447E-4</v>
      </c>
      <c r="S42" s="24">
        <v>0</v>
      </c>
      <c r="T42" s="69">
        <f>G42+R42-S42</f>
        <v>1.6736111111111094E-2</v>
      </c>
      <c r="U42" s="40">
        <f>IF(OR(J42=AA$2,I42=AA$2),"",T42)</f>
        <v>1.6736111111111094E-2</v>
      </c>
      <c r="V42" s="41">
        <f>IF(OR(I42=AA$2,J42=AA$2),"DISC",RANK(U42,U$4:U$31723,1))</f>
        <v>11</v>
      </c>
      <c r="W42" s="109"/>
      <c r="X42" s="125"/>
      <c r="Y42" s="106"/>
    </row>
    <row r="43" spans="1:25">
      <c r="A43" s="77">
        <v>38</v>
      </c>
      <c r="B43" s="45" t="s">
        <v>169</v>
      </c>
      <c r="C43" s="126" t="s">
        <v>180</v>
      </c>
      <c r="D43" s="79">
        <v>5.1388888888888901E-2</v>
      </c>
      <c r="E43" s="28">
        <f t="shared" ref="E43" si="33">D43</f>
        <v>5.1388888888888901E-2</v>
      </c>
      <c r="F43" s="19">
        <v>6.805555555555555E-2</v>
      </c>
      <c r="G43" s="37">
        <f>F43-E43</f>
        <v>1.6666666666666649E-2</v>
      </c>
      <c r="H43" s="31">
        <v>0</v>
      </c>
      <c r="I43" s="21">
        <v>0</v>
      </c>
      <c r="J43" s="31">
        <v>0</v>
      </c>
      <c r="K43" s="21">
        <v>0</v>
      </c>
      <c r="L43" s="31">
        <v>1</v>
      </c>
      <c r="M43" s="21">
        <v>1</v>
      </c>
      <c r="N43" s="31">
        <v>0</v>
      </c>
      <c r="O43" s="21">
        <v>0</v>
      </c>
      <c r="P43" s="31">
        <v>0</v>
      </c>
      <c r="Q43" s="22">
        <f>SUM(H43:P43)</f>
        <v>2</v>
      </c>
      <c r="R43" s="63">
        <f>TIME(0,Q43,0)</f>
        <v>1.3888888888888889E-3</v>
      </c>
      <c r="S43" s="23">
        <v>0</v>
      </c>
      <c r="T43" s="67">
        <f>G43+R43-S43</f>
        <v>1.8055555555555537E-2</v>
      </c>
      <c r="U43" s="37">
        <f>IF(OR(J43=AA$2,I43=AA$2),"",T43)</f>
        <v>1.8055555555555537E-2</v>
      </c>
      <c r="V43" s="38">
        <f>IF(OR(I43=AA$2,J43=AA$2),"DISC",RANK(U43,U$4:U$31723,1))</f>
        <v>17</v>
      </c>
      <c r="W43" s="107">
        <f t="shared" ref="W43" si="34">SUM(T43:T45)</f>
        <v>6.9953703703703685E-2</v>
      </c>
      <c r="X43" s="123">
        <f>IF(OR(J43=AA$2,I43=AA$2,I44=AA$2,I45=AA$2,J44=AA$2,J45=AA$2),"",W43)</f>
        <v>6.9953703703703685E-2</v>
      </c>
      <c r="Y43" s="105">
        <f>IF(OR(V43="DISC",V44="DISC",V45="DISC"),"DISC",RANK(X43,X$4:X$31723,1))</f>
        <v>14</v>
      </c>
    </row>
    <row r="44" spans="1:25">
      <c r="A44" s="78"/>
      <c r="B44" s="46" t="s">
        <v>167</v>
      </c>
      <c r="C44" s="127"/>
      <c r="D44" s="80"/>
      <c r="E44" s="29">
        <f t="shared" ref="E44:E45" si="35">F43</f>
        <v>6.805555555555555E-2</v>
      </c>
      <c r="F44" s="10">
        <v>8.8726851851851848E-2</v>
      </c>
      <c r="G44" s="36">
        <f>F44-E44</f>
        <v>2.0671296296296299E-2</v>
      </c>
      <c r="H44" s="32">
        <v>0</v>
      </c>
      <c r="I44" s="9">
        <v>0</v>
      </c>
      <c r="J44" s="32">
        <v>0</v>
      </c>
      <c r="K44" s="9">
        <v>2</v>
      </c>
      <c r="L44" s="32">
        <v>3</v>
      </c>
      <c r="M44" s="9">
        <v>1</v>
      </c>
      <c r="N44" s="32">
        <v>2</v>
      </c>
      <c r="O44" s="9">
        <v>3</v>
      </c>
      <c r="P44" s="32">
        <v>3</v>
      </c>
      <c r="Q44" s="44">
        <f>SUM(H44:P44)</f>
        <v>14</v>
      </c>
      <c r="R44" s="64">
        <f>TIME(0,Q44,0)</f>
        <v>9.7222222222222224E-3</v>
      </c>
      <c r="S44" s="10">
        <v>0</v>
      </c>
      <c r="T44" s="68">
        <f>G44+R44-S44</f>
        <v>3.0393518518518521E-2</v>
      </c>
      <c r="U44" s="36">
        <f>IF(OR(J44=AA$2,I44=AA$2),"",T44)</f>
        <v>3.0393518518518521E-2</v>
      </c>
      <c r="V44" s="39">
        <f>IF(OR(I44=AA$2,J44=AA$2),"DISC",RANK(U44,U$4:U$31723,1))</f>
        <v>47</v>
      </c>
      <c r="W44" s="108"/>
      <c r="X44" s="124"/>
      <c r="Y44" s="106"/>
    </row>
    <row r="45" spans="1:25">
      <c r="A45" s="81"/>
      <c r="B45" s="47" t="s">
        <v>168</v>
      </c>
      <c r="C45" s="128"/>
      <c r="D45" s="80"/>
      <c r="E45" s="30">
        <f t="shared" si="35"/>
        <v>8.8726851851851848E-2</v>
      </c>
      <c r="F45" s="24">
        <v>0.10814814814814815</v>
      </c>
      <c r="G45" s="40">
        <f>F45-E45</f>
        <v>1.9421296296296298E-2</v>
      </c>
      <c r="H45" s="33">
        <v>1</v>
      </c>
      <c r="I45" s="26">
        <v>0</v>
      </c>
      <c r="J45" s="33">
        <v>0</v>
      </c>
      <c r="K45" s="26">
        <v>0</v>
      </c>
      <c r="L45" s="33">
        <v>1</v>
      </c>
      <c r="M45" s="26">
        <v>0</v>
      </c>
      <c r="N45" s="33">
        <v>0</v>
      </c>
      <c r="O45" s="26">
        <v>1</v>
      </c>
      <c r="P45" s="33">
        <v>0</v>
      </c>
      <c r="Q45" s="27">
        <f>SUM(H45:P45)</f>
        <v>3</v>
      </c>
      <c r="R45" s="65">
        <f>TIME(0,Q45,0)</f>
        <v>2.0833333333333333E-3</v>
      </c>
      <c r="S45" s="24">
        <v>0</v>
      </c>
      <c r="T45" s="69">
        <f>G45+R45-S45</f>
        <v>2.150462962962963E-2</v>
      </c>
      <c r="U45" s="40">
        <f>IF(OR(J45=AA$2,I45=AA$2),"",T45)</f>
        <v>2.150462962962963E-2</v>
      </c>
      <c r="V45" s="41">
        <f>IF(OR(I45=AA$2,J45=AA$2),"DISC",RANK(U45,U$4:U$31723,1))</f>
        <v>28</v>
      </c>
      <c r="W45" s="109"/>
      <c r="X45" s="125"/>
      <c r="Y45" s="106"/>
    </row>
    <row r="46" spans="1:25">
      <c r="A46" s="77">
        <v>13</v>
      </c>
      <c r="B46" s="45" t="s">
        <v>73</v>
      </c>
      <c r="C46" s="126" t="s">
        <v>181</v>
      </c>
      <c r="D46" s="80">
        <v>1.6666666666666701E-2</v>
      </c>
      <c r="E46" s="28">
        <f t="shared" ref="E46" si="36">D46</f>
        <v>1.6666666666666701E-2</v>
      </c>
      <c r="F46" s="19">
        <v>3.6203703703703703E-2</v>
      </c>
      <c r="G46" s="37">
        <f>F46-E46</f>
        <v>1.9537037037037002E-2</v>
      </c>
      <c r="H46" s="31">
        <v>2</v>
      </c>
      <c r="I46" s="21">
        <v>0</v>
      </c>
      <c r="J46" s="31">
        <v>0</v>
      </c>
      <c r="K46" s="21">
        <v>0</v>
      </c>
      <c r="L46" s="31">
        <v>2</v>
      </c>
      <c r="M46" s="21">
        <v>0</v>
      </c>
      <c r="N46" s="31">
        <v>1</v>
      </c>
      <c r="O46" s="21">
        <v>2</v>
      </c>
      <c r="P46" s="31">
        <v>2</v>
      </c>
      <c r="Q46" s="22">
        <f>SUM(H46:P46)</f>
        <v>9</v>
      </c>
      <c r="R46" s="63">
        <f>TIME(0,Q46,0)</f>
        <v>6.2499999999999995E-3</v>
      </c>
      <c r="S46" s="23">
        <v>0</v>
      </c>
      <c r="T46" s="67">
        <f>G46+R46-S46</f>
        <v>2.5787037037037001E-2</v>
      </c>
      <c r="U46" s="37">
        <f>IF(OR(J46=AA$2,I46=AA$2),"",T46)</f>
        <v>2.5787037037037001E-2</v>
      </c>
      <c r="V46" s="38">
        <f>IF(OR(I46=AA$2,J46=AA$2),"DISC",RANK(U46,U$4:U$31723,1))</f>
        <v>42</v>
      </c>
      <c r="W46" s="107">
        <f t="shared" ref="W46" si="37">SUM(T46:T48)</f>
        <v>7.1412037037036996E-2</v>
      </c>
      <c r="X46" s="123">
        <f>IF(OR(J46=AA$2,I46=AA$2,I47=AA$2,I48=AA$2,J47=AA$2,J48=AA$2),"",W46)</f>
        <v>7.1412037037036996E-2</v>
      </c>
      <c r="Y46" s="105">
        <f>IF(OR(V46="DISC",V47="DISC",V48="DISC"),"DISC",RANK(X46,X$4:X$31723,1))</f>
        <v>15</v>
      </c>
    </row>
    <row r="47" spans="1:25">
      <c r="A47" s="78"/>
      <c r="B47" s="46" t="s">
        <v>215</v>
      </c>
      <c r="C47" s="127"/>
      <c r="D47" s="80"/>
      <c r="E47" s="29">
        <f>F46</f>
        <v>3.6203703703703703E-2</v>
      </c>
      <c r="F47" s="10">
        <v>5.6099537037037038E-2</v>
      </c>
      <c r="G47" s="36">
        <f>F47-E47</f>
        <v>1.9895833333333335E-2</v>
      </c>
      <c r="H47" s="32">
        <v>2</v>
      </c>
      <c r="I47" s="9">
        <v>0</v>
      </c>
      <c r="J47" s="32">
        <v>0</v>
      </c>
      <c r="K47" s="9">
        <v>0</v>
      </c>
      <c r="L47" s="32">
        <v>2</v>
      </c>
      <c r="M47" s="9">
        <v>0</v>
      </c>
      <c r="N47" s="32">
        <v>3</v>
      </c>
      <c r="O47" s="9">
        <v>4</v>
      </c>
      <c r="P47" s="32">
        <v>0</v>
      </c>
      <c r="Q47" s="18">
        <f>SUM(H47:P47)</f>
        <v>11</v>
      </c>
      <c r="R47" s="64">
        <f>TIME(0,Q47,0)</f>
        <v>7.6388888888888886E-3</v>
      </c>
      <c r="S47" s="10">
        <v>2.3148148148148147E-5</v>
      </c>
      <c r="T47" s="68">
        <f>G47+R47-S47</f>
        <v>2.7511574074074077E-2</v>
      </c>
      <c r="U47" s="36">
        <f>IF(OR(J47=AA$2,I47=AA$2),"",T47)</f>
        <v>2.7511574074074077E-2</v>
      </c>
      <c r="V47" s="39">
        <f>IF(OR(I47=AA$2,J47=AA$2),"DISC",RANK(U47,U$4:U$31723,1))</f>
        <v>45</v>
      </c>
      <c r="W47" s="108"/>
      <c r="X47" s="124"/>
      <c r="Y47" s="106"/>
    </row>
    <row r="48" spans="1:25">
      <c r="A48" s="81"/>
      <c r="B48" s="47" t="s">
        <v>75</v>
      </c>
      <c r="C48" s="128"/>
      <c r="D48" s="80"/>
      <c r="E48" s="30">
        <f>F47</f>
        <v>5.6099537037037038E-2</v>
      </c>
      <c r="F48" s="24">
        <v>7.2939814814814818E-2</v>
      </c>
      <c r="G48" s="40">
        <f>F48-E48</f>
        <v>1.684027777777778E-2</v>
      </c>
      <c r="H48" s="33">
        <v>0</v>
      </c>
      <c r="I48" s="26">
        <v>0</v>
      </c>
      <c r="J48" s="33">
        <v>0</v>
      </c>
      <c r="K48" s="26">
        <v>0</v>
      </c>
      <c r="L48" s="33">
        <v>2</v>
      </c>
      <c r="M48" s="26">
        <v>0</v>
      </c>
      <c r="N48" s="33">
        <v>0</v>
      </c>
      <c r="O48" s="26">
        <v>0</v>
      </c>
      <c r="P48" s="33">
        <v>0</v>
      </c>
      <c r="Q48" s="27">
        <f>SUM(H48:P48)</f>
        <v>2</v>
      </c>
      <c r="R48" s="65">
        <f>TIME(0,Q48,0)</f>
        <v>1.3888888888888889E-3</v>
      </c>
      <c r="S48" s="24">
        <v>1.1574074074074073E-4</v>
      </c>
      <c r="T48" s="69">
        <f>G48+R48-S48</f>
        <v>1.8113425925925929E-2</v>
      </c>
      <c r="U48" s="40">
        <f>IF(OR(J48=AA$2,I48=AA$2),"",T48)</f>
        <v>1.8113425925925929E-2</v>
      </c>
      <c r="V48" s="41">
        <f>IF(OR(I48=AA$2,J48=AA$2),"DISC",RANK(U48,U$4:U$31723,1))</f>
        <v>18</v>
      </c>
      <c r="W48" s="109"/>
      <c r="X48" s="125"/>
      <c r="Y48" s="106"/>
    </row>
    <row r="49" spans="1:25">
      <c r="A49" s="77">
        <v>25</v>
      </c>
      <c r="B49" s="45" t="s">
        <v>53</v>
      </c>
      <c r="C49" s="126" t="s">
        <v>186</v>
      </c>
      <c r="D49" s="80">
        <v>3.3333333333333298E-2</v>
      </c>
      <c r="E49" s="28">
        <f>D49</f>
        <v>3.3333333333333298E-2</v>
      </c>
      <c r="F49" s="19">
        <v>5.3321759259259256E-2</v>
      </c>
      <c r="G49" s="37">
        <f>F49-E49</f>
        <v>1.9988425925925958E-2</v>
      </c>
      <c r="H49" s="31">
        <v>0</v>
      </c>
      <c r="I49" s="21">
        <v>0</v>
      </c>
      <c r="J49" s="31">
        <v>0</v>
      </c>
      <c r="K49" s="21">
        <v>0</v>
      </c>
      <c r="L49" s="31">
        <v>1</v>
      </c>
      <c r="M49" s="21">
        <v>0</v>
      </c>
      <c r="N49" s="31">
        <v>3</v>
      </c>
      <c r="O49" s="21">
        <v>1</v>
      </c>
      <c r="P49" s="31">
        <v>1</v>
      </c>
      <c r="Q49" s="22">
        <f>SUM(H49:P49)</f>
        <v>6</v>
      </c>
      <c r="R49" s="63">
        <f>TIME(0,Q49,0)</f>
        <v>4.1666666666666666E-3</v>
      </c>
      <c r="S49" s="23">
        <v>0</v>
      </c>
      <c r="T49" s="67">
        <f>G49+R49-S49</f>
        <v>2.4155092592592624E-2</v>
      </c>
      <c r="U49" s="37">
        <f>IF(OR(J49=AA$2,I49=AA$2),"",T49)</f>
        <v>2.4155092592592624E-2</v>
      </c>
      <c r="V49" s="38">
        <f>IF(OR(I49=AA$2,J49=AA$2),"DISC",RANK(U49,U$4:U$31723,1))</f>
        <v>40</v>
      </c>
      <c r="W49" s="107">
        <f t="shared" ref="W49" si="38">SUM(T49:T51)</f>
        <v>7.4085648148148192E-2</v>
      </c>
      <c r="X49" s="123">
        <f>IF(OR(J49=AA$2,I49=AA$2,I50=AA$2,I51=AA$2,J50=AA$2,J51=AA$2),"",W49)</f>
        <v>7.4085648148148192E-2</v>
      </c>
      <c r="Y49" s="105">
        <f>IF(OR(V49="DISC",V50="DISC",V51="DISC"),"DISC",RANK(X49,X$4:X$31723,1))</f>
        <v>16</v>
      </c>
    </row>
    <row r="50" spans="1:25">
      <c r="A50" s="78"/>
      <c r="B50" s="46" t="s">
        <v>111</v>
      </c>
      <c r="C50" s="127"/>
      <c r="D50" s="80"/>
      <c r="E50" s="29">
        <f>F49</f>
        <v>5.3321759259259256E-2</v>
      </c>
      <c r="F50" s="10">
        <v>7.1770833333333339E-2</v>
      </c>
      <c r="G50" s="36">
        <f>F50-E50</f>
        <v>1.8449074074074083E-2</v>
      </c>
      <c r="H50" s="32">
        <v>2</v>
      </c>
      <c r="I50" s="9">
        <v>0</v>
      </c>
      <c r="J50" s="32">
        <v>0</v>
      </c>
      <c r="K50" s="9">
        <v>0</v>
      </c>
      <c r="L50" s="32">
        <v>2</v>
      </c>
      <c r="M50" s="9">
        <v>0</v>
      </c>
      <c r="N50" s="32">
        <v>0</v>
      </c>
      <c r="O50" s="9">
        <v>2</v>
      </c>
      <c r="P50" s="32">
        <v>0</v>
      </c>
      <c r="Q50" s="18">
        <f>SUM(H50:P50)</f>
        <v>6</v>
      </c>
      <c r="R50" s="64">
        <f>TIME(0,Q50,0)</f>
        <v>4.1666666666666666E-3</v>
      </c>
      <c r="S50" s="10">
        <v>1.7361111111111112E-4</v>
      </c>
      <c r="T50" s="68">
        <f>G50+R50-S50</f>
        <v>2.2442129629629638E-2</v>
      </c>
      <c r="U50" s="36">
        <f>IF(OR(J50=AA$2,I50=AA$2),"",T50)</f>
        <v>2.2442129629629638E-2</v>
      </c>
      <c r="V50" s="39">
        <f>IF(OR(I50=AA$2,J50=AA$2),"DISC",RANK(U50,U$4:U$31723,1))</f>
        <v>32</v>
      </c>
      <c r="W50" s="108"/>
      <c r="X50" s="124"/>
      <c r="Y50" s="106"/>
    </row>
    <row r="51" spans="1:25">
      <c r="A51" s="81"/>
      <c r="B51" s="47" t="s">
        <v>109</v>
      </c>
      <c r="C51" s="128"/>
      <c r="D51" s="80"/>
      <c r="E51" s="30">
        <f>F50</f>
        <v>7.1770833333333339E-2</v>
      </c>
      <c r="F51" s="24">
        <v>9.2488425925925932E-2</v>
      </c>
      <c r="G51" s="40">
        <f>F51-E51</f>
        <v>2.0717592592592593E-2</v>
      </c>
      <c r="H51" s="33">
        <v>2</v>
      </c>
      <c r="I51" s="26">
        <v>0</v>
      </c>
      <c r="J51" s="33">
        <v>0</v>
      </c>
      <c r="K51" s="26">
        <v>0</v>
      </c>
      <c r="L51" s="33">
        <v>2</v>
      </c>
      <c r="M51" s="26">
        <v>0</v>
      </c>
      <c r="N51" s="33">
        <v>2</v>
      </c>
      <c r="O51" s="26">
        <v>2</v>
      </c>
      <c r="P51" s="33">
        <v>2</v>
      </c>
      <c r="Q51" s="27">
        <f>SUM(H51:P51)</f>
        <v>10</v>
      </c>
      <c r="R51" s="65">
        <f>TIME(0,Q51,0)</f>
        <v>6.9444444444444441E-3</v>
      </c>
      <c r="S51" s="24">
        <v>1.7361111111111112E-4</v>
      </c>
      <c r="T51" s="69">
        <f>G51+R51-S51</f>
        <v>2.7488425925925927E-2</v>
      </c>
      <c r="U51" s="40">
        <f>IF(OR(J51=AA$2,I51=AA$2),"",T51)</f>
        <v>2.7488425925925927E-2</v>
      </c>
      <c r="V51" s="41">
        <f>IF(OR(I51=AA$2,J51=AA$2),"DISC",RANK(U51,U$4:U$31723,1))</f>
        <v>44</v>
      </c>
      <c r="W51" s="109"/>
      <c r="X51" s="125"/>
      <c r="Y51" s="106"/>
    </row>
  </sheetData>
  <mergeCells count="119">
    <mergeCell ref="Y4:Y6"/>
    <mergeCell ref="A40:A42"/>
    <mergeCell ref="C40:C42"/>
    <mergeCell ref="D40:D42"/>
    <mergeCell ref="W40:W42"/>
    <mergeCell ref="X40:X42"/>
    <mergeCell ref="Y40:Y42"/>
    <mergeCell ref="A4:A6"/>
    <mergeCell ref="C4:C6"/>
    <mergeCell ref="D4:D6"/>
    <mergeCell ref="W4:W6"/>
    <mergeCell ref="X4:X6"/>
    <mergeCell ref="Y7:Y9"/>
    <mergeCell ref="A43:A45"/>
    <mergeCell ref="C43:C45"/>
    <mergeCell ref="D43:D45"/>
    <mergeCell ref="W43:W45"/>
    <mergeCell ref="X43:X45"/>
    <mergeCell ref="Y43:Y45"/>
    <mergeCell ref="A7:A9"/>
    <mergeCell ref="C7:C9"/>
    <mergeCell ref="D7:D9"/>
    <mergeCell ref="W7:W9"/>
    <mergeCell ref="X7:X9"/>
    <mergeCell ref="Y10:Y12"/>
    <mergeCell ref="A28:A30"/>
    <mergeCell ref="C28:C30"/>
    <mergeCell ref="D28:D30"/>
    <mergeCell ref="W28:W30"/>
    <mergeCell ref="X28:X30"/>
    <mergeCell ref="Y28:Y30"/>
    <mergeCell ref="A10:A12"/>
    <mergeCell ref="C10:C12"/>
    <mergeCell ref="D10:D12"/>
    <mergeCell ref="W10:W12"/>
    <mergeCell ref="X10:X12"/>
    <mergeCell ref="Y16:Y18"/>
    <mergeCell ref="Y22:Y24"/>
    <mergeCell ref="Y49:Y51"/>
    <mergeCell ref="Y37:Y39"/>
    <mergeCell ref="Y25:Y27"/>
    <mergeCell ref="Y34:Y36"/>
    <mergeCell ref="Y31:Y33"/>
    <mergeCell ref="Y19:Y21"/>
    <mergeCell ref="Y46:Y48"/>
    <mergeCell ref="D31:D33"/>
    <mergeCell ref="D19:D21"/>
    <mergeCell ref="D46:D48"/>
    <mergeCell ref="D16:D18"/>
    <mergeCell ref="A25:A27"/>
    <mergeCell ref="C25:C27"/>
    <mergeCell ref="W25:W27"/>
    <mergeCell ref="X25:X27"/>
    <mergeCell ref="W31:W33"/>
    <mergeCell ref="X31:X33"/>
    <mergeCell ref="A19:A21"/>
    <mergeCell ref="C19:C21"/>
    <mergeCell ref="W19:W21"/>
    <mergeCell ref="X19:X21"/>
    <mergeCell ref="A46:A48"/>
    <mergeCell ref="C46:C48"/>
    <mergeCell ref="W46:W48"/>
    <mergeCell ref="X46:X48"/>
    <mergeCell ref="A16:A18"/>
    <mergeCell ref="C16:C18"/>
    <mergeCell ref="W16:W18"/>
    <mergeCell ref="X16:X18"/>
    <mergeCell ref="D25:D27"/>
    <mergeCell ref="X13:X15"/>
    <mergeCell ref="A37:A39"/>
    <mergeCell ref="C37:C39"/>
    <mergeCell ref="W37:W39"/>
    <mergeCell ref="X37:X39"/>
    <mergeCell ref="D37:D39"/>
    <mergeCell ref="A22:A24"/>
    <mergeCell ref="C22:C24"/>
    <mergeCell ref="W22:W24"/>
    <mergeCell ref="X22:X24"/>
    <mergeCell ref="A49:A51"/>
    <mergeCell ref="C49:C51"/>
    <mergeCell ref="W49:W51"/>
    <mergeCell ref="X49:X51"/>
    <mergeCell ref="D22:D24"/>
    <mergeCell ref="D49:D51"/>
    <mergeCell ref="A34:A36"/>
    <mergeCell ref="C34:C36"/>
    <mergeCell ref="W34:W36"/>
    <mergeCell ref="X34:X36"/>
    <mergeCell ref="A31:A33"/>
    <mergeCell ref="C31:C33"/>
    <mergeCell ref="D34:D36"/>
    <mergeCell ref="C13:C15"/>
    <mergeCell ref="A13:A15"/>
    <mergeCell ref="F1:F3"/>
    <mergeCell ref="G1:G3"/>
    <mergeCell ref="A1:A3"/>
    <mergeCell ref="C1:C3"/>
    <mergeCell ref="E1:E3"/>
    <mergeCell ref="B2:B3"/>
    <mergeCell ref="D1:D3"/>
    <mergeCell ref="D13:D15"/>
    <mergeCell ref="Y1:Y3"/>
    <mergeCell ref="Y13:Y15"/>
    <mergeCell ref="W1:W3"/>
    <mergeCell ref="W13:W15"/>
    <mergeCell ref="Q2:Q3"/>
    <mergeCell ref="H1:Q1"/>
    <mergeCell ref="R1:R3"/>
    <mergeCell ref="H2:H3"/>
    <mergeCell ref="I2:I3"/>
    <mergeCell ref="J2:J3"/>
    <mergeCell ref="K2:K3"/>
    <mergeCell ref="P2:P3"/>
    <mergeCell ref="N2:N3"/>
    <mergeCell ref="O2:O3"/>
    <mergeCell ref="L2:M2"/>
    <mergeCell ref="S1:S3"/>
    <mergeCell ref="T1:T3"/>
    <mergeCell ref="V1:V3"/>
  </mergeCells>
  <dataValidations xWindow="412" yWindow="334" count="4">
    <dataValidation type="time" operator="greaterThanOrEqual" allowBlank="1" showInputMessage="1" showErrorMessage="1" prompt="čas jednotlivce v cíli" sqref="F43:F45 F46:F48 F49:F51 F4:F42">
      <formula1>E4</formula1>
    </dataValidation>
    <dataValidation type="whole" operator="greaterThanOrEqual" allowBlank="1" showInputMessage="1" showErrorMessage="1" sqref="K4:P51 H4:H51">
      <formula1>0</formula1>
    </dataValidation>
    <dataValidation type="time" operator="greaterThanOrEqual" allowBlank="1" showInputMessage="1" showErrorMessage="1" sqref="D4:D51 S4:S51">
      <formula1>0</formula1>
    </dataValidation>
    <dataValidation type="list" operator="greaterThanOrEqual" allowBlank="1" showInputMessage="1" showErrorMessage="1" sqref="I4:J51">
      <formula1>$AA$1:$AA$2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3"/>
  <sheetViews>
    <sheetView zoomScale="115" zoomScaleNormal="115" workbookViewId="0">
      <pane ySplit="3" topLeftCell="A4" activePane="bottomLeft" state="frozen"/>
      <selection pane="bottomLeft" activeCell="Y4" sqref="Y4:Y6"/>
    </sheetView>
  </sheetViews>
  <sheetFormatPr defaultRowHeight="15"/>
  <cols>
    <col min="1" max="1" width="5" style="8" customWidth="1"/>
    <col min="2" max="2" width="20.85546875" style="6" customWidth="1"/>
    <col min="3" max="3" width="9.7109375" style="75" customWidth="1"/>
    <col min="4" max="4" width="3.42578125" style="6" hidden="1" customWidth="1"/>
    <col min="5" max="6" width="7.5703125" style="6" customWidth="1"/>
    <col min="7" max="7" width="7.140625" style="6" customWidth="1"/>
    <col min="8" max="8" width="2" style="6" bestFit="1" customWidth="1"/>
    <col min="9" max="9" width="2.140625" style="6" bestFit="1" customWidth="1"/>
    <col min="10" max="10" width="1.85546875" style="6" bestFit="1" customWidth="1"/>
    <col min="11" max="11" width="2.140625" style="6" bestFit="1" customWidth="1"/>
    <col min="12" max="13" width="1.85546875" style="6" bestFit="1" customWidth="1"/>
    <col min="14" max="14" width="2.7109375" style="6" bestFit="1" customWidth="1"/>
    <col min="15" max="15" width="2.5703125" style="6" customWidth="1"/>
    <col min="16" max="16" width="3.5703125" style="6" bestFit="1" customWidth="1"/>
    <col min="17" max="17" width="5.42578125" style="6" hidden="1" customWidth="1"/>
    <col min="18" max="18" width="7.140625" style="66" customWidth="1"/>
    <col min="19" max="19" width="7.28515625" style="6" bestFit="1" customWidth="1"/>
    <col min="20" max="20" width="8.7109375" style="145" customWidth="1"/>
    <col min="21" max="21" width="8.7109375" style="6" hidden="1" customWidth="1"/>
    <col min="22" max="22" width="8.28515625" style="6" customWidth="1"/>
    <col min="23" max="23" width="11.5703125" style="6" customWidth="1"/>
    <col min="24" max="24" width="6.42578125" style="6" hidden="1" customWidth="1"/>
    <col min="25" max="25" width="8.28515625" style="6" customWidth="1"/>
    <col min="26" max="16384" width="9.140625" style="6"/>
  </cols>
  <sheetData>
    <row r="1" spans="1:27" ht="15" customHeight="1">
      <c r="A1" s="104" t="s">
        <v>0</v>
      </c>
      <c r="B1" s="18" t="s">
        <v>1</v>
      </c>
      <c r="C1" s="104" t="s">
        <v>4</v>
      </c>
      <c r="D1" s="104" t="s">
        <v>23</v>
      </c>
      <c r="E1" s="104" t="s">
        <v>21</v>
      </c>
      <c r="F1" s="112" t="s">
        <v>12</v>
      </c>
      <c r="G1" s="104" t="s">
        <v>13</v>
      </c>
      <c r="H1" s="111" t="s">
        <v>14</v>
      </c>
      <c r="I1" s="111"/>
      <c r="J1" s="111"/>
      <c r="K1" s="111"/>
      <c r="L1" s="111"/>
      <c r="M1" s="111"/>
      <c r="N1" s="111"/>
      <c r="O1" s="111"/>
      <c r="P1" s="111"/>
      <c r="Q1" s="111"/>
      <c r="R1" s="112" t="s">
        <v>38</v>
      </c>
      <c r="S1" s="118" t="s">
        <v>16</v>
      </c>
      <c r="T1" s="119" t="s">
        <v>17</v>
      </c>
      <c r="U1" s="17"/>
      <c r="V1" s="104" t="s">
        <v>22</v>
      </c>
      <c r="W1" s="104" t="s">
        <v>19</v>
      </c>
      <c r="X1" s="17"/>
      <c r="Y1" s="104" t="s">
        <v>18</v>
      </c>
      <c r="AA1" s="35">
        <v>0</v>
      </c>
    </row>
    <row r="2" spans="1:27" ht="13.5" customHeight="1">
      <c r="A2" s="104"/>
      <c r="B2" s="110" t="s">
        <v>20</v>
      </c>
      <c r="C2" s="104"/>
      <c r="D2" s="104"/>
      <c r="E2" s="104"/>
      <c r="F2" s="112"/>
      <c r="G2" s="104"/>
      <c r="H2" s="113" t="s">
        <v>33</v>
      </c>
      <c r="I2" s="115" t="s">
        <v>28</v>
      </c>
      <c r="J2" s="115" t="s">
        <v>29</v>
      </c>
      <c r="K2" s="115" t="s">
        <v>30</v>
      </c>
      <c r="L2" s="116" t="s">
        <v>34</v>
      </c>
      <c r="M2" s="117"/>
      <c r="N2" s="113" t="s">
        <v>35</v>
      </c>
      <c r="O2" s="113" t="s">
        <v>36</v>
      </c>
      <c r="P2" s="115" t="s">
        <v>37</v>
      </c>
      <c r="Q2" s="110" t="s">
        <v>15</v>
      </c>
      <c r="R2" s="112"/>
      <c r="S2" s="118"/>
      <c r="T2" s="119"/>
      <c r="U2" s="17"/>
      <c r="V2" s="104"/>
      <c r="W2" s="104"/>
      <c r="X2" s="17"/>
      <c r="Y2" s="104"/>
      <c r="AA2" s="35" t="s">
        <v>36</v>
      </c>
    </row>
    <row r="3" spans="1:27" ht="11.25" customHeight="1">
      <c r="A3" s="104"/>
      <c r="B3" s="110"/>
      <c r="C3" s="104"/>
      <c r="D3" s="104"/>
      <c r="E3" s="104"/>
      <c r="F3" s="112"/>
      <c r="G3" s="104"/>
      <c r="H3" s="114"/>
      <c r="I3" s="115"/>
      <c r="J3" s="115"/>
      <c r="K3" s="115"/>
      <c r="L3" s="34" t="s">
        <v>31</v>
      </c>
      <c r="M3" s="34" t="s">
        <v>32</v>
      </c>
      <c r="N3" s="114"/>
      <c r="O3" s="114"/>
      <c r="P3" s="115"/>
      <c r="Q3" s="110"/>
      <c r="R3" s="112"/>
      <c r="S3" s="118"/>
      <c r="T3" s="119"/>
      <c r="U3" s="17"/>
      <c r="V3" s="104"/>
      <c r="W3" s="104"/>
      <c r="X3" s="17"/>
      <c r="Y3" s="104"/>
    </row>
    <row r="4" spans="1:27" ht="15" customHeight="1">
      <c r="A4" s="77">
        <v>23</v>
      </c>
      <c r="B4" s="45" t="s">
        <v>103</v>
      </c>
      <c r="C4" s="126" t="s">
        <v>177</v>
      </c>
      <c r="D4" s="80">
        <v>3.05555555555556E-2</v>
      </c>
      <c r="E4" s="28">
        <f t="shared" ref="E4" si="0">D4</f>
        <v>3.05555555555556E-2</v>
      </c>
      <c r="F4" s="19">
        <v>4.6446759259259257E-2</v>
      </c>
      <c r="G4" s="20">
        <f>F4-E4</f>
        <v>1.5891203703703657E-2</v>
      </c>
      <c r="H4" s="31">
        <v>0</v>
      </c>
      <c r="I4" s="21">
        <v>0</v>
      </c>
      <c r="J4" s="31">
        <v>0</v>
      </c>
      <c r="K4" s="21">
        <v>0</v>
      </c>
      <c r="L4" s="31">
        <v>2</v>
      </c>
      <c r="M4" s="21">
        <v>0</v>
      </c>
      <c r="N4" s="31">
        <v>0</v>
      </c>
      <c r="O4" s="21">
        <v>0</v>
      </c>
      <c r="P4" s="31">
        <v>0</v>
      </c>
      <c r="Q4" s="22">
        <f>SUM(H4:P4)</f>
        <v>2</v>
      </c>
      <c r="R4" s="63">
        <f>TIME(0,Q4,0)</f>
        <v>1.3888888888888889E-3</v>
      </c>
      <c r="S4" s="23">
        <v>0</v>
      </c>
      <c r="T4" s="142">
        <f>G4+R4-S4</f>
        <v>1.7280092592592545E-2</v>
      </c>
      <c r="U4" s="37">
        <f>IF(OR(J4=AA$2,I4=AA$2),"",T4)</f>
        <v>1.7280092592592545E-2</v>
      </c>
      <c r="V4" s="38">
        <f>IF(OR(I4=AA$2,J4=AA$2),"DISC",RANK(U4,U$4:U$31738,1))</f>
        <v>2</v>
      </c>
      <c r="W4" s="107">
        <f t="shared" ref="W4" si="1">SUM(T4:T6)</f>
        <v>5.3414351851851796E-2</v>
      </c>
      <c r="X4" s="123">
        <f>IF(OR(J4=AA$2,I4=AA$2,I5=AA$2,I6=AA$2,J5=AA$2,J6=AA$2),"",W4)</f>
        <v>5.3414351851851796E-2</v>
      </c>
      <c r="Y4" s="105">
        <f>IF(OR(V4="DISC",V5="DISC",V6="DISC"),"DISC",RANK(X4,X$4:X$31738,1))</f>
        <v>1</v>
      </c>
    </row>
    <row r="5" spans="1:27" ht="15" customHeight="1">
      <c r="A5" s="78"/>
      <c r="B5" s="1" t="s">
        <v>205</v>
      </c>
      <c r="C5" s="127"/>
      <c r="D5" s="80"/>
      <c r="E5" s="29">
        <f t="shared" ref="E5:E6" si="2">F4</f>
        <v>4.6446759259259257E-2</v>
      </c>
      <c r="F5" s="10">
        <v>6.4791666666666664E-2</v>
      </c>
      <c r="G5" s="7">
        <f>F5-E5</f>
        <v>1.8344907407407407E-2</v>
      </c>
      <c r="H5" s="32">
        <v>0</v>
      </c>
      <c r="I5" s="9">
        <v>0</v>
      </c>
      <c r="J5" s="32">
        <v>0</v>
      </c>
      <c r="K5" s="9">
        <v>0</v>
      </c>
      <c r="L5" s="32">
        <v>0</v>
      </c>
      <c r="M5" s="9">
        <v>1</v>
      </c>
      <c r="N5" s="32">
        <v>0</v>
      </c>
      <c r="O5" s="9">
        <v>0</v>
      </c>
      <c r="P5" s="32">
        <v>0</v>
      </c>
      <c r="Q5" s="18">
        <f>SUM(H5:P5)</f>
        <v>1</v>
      </c>
      <c r="R5" s="64">
        <f>TIME(0,Q5,0)</f>
        <v>6.9444444444444447E-4</v>
      </c>
      <c r="S5" s="10">
        <v>0</v>
      </c>
      <c r="T5" s="143">
        <f>G5+R5-S5</f>
        <v>1.9039351851851852E-2</v>
      </c>
      <c r="U5" s="36">
        <f>IF(OR(J5=AA$2,I5=AA$2),"",T5)</f>
        <v>1.9039351851851852E-2</v>
      </c>
      <c r="V5" s="39">
        <f>IF(OR(I5=AA$2,J5=AA$2),"DISC",RANK(U5,U$4:U$31738,1))</f>
        <v>7</v>
      </c>
      <c r="W5" s="108"/>
      <c r="X5" s="124"/>
      <c r="Y5" s="106"/>
    </row>
    <row r="6" spans="1:27" ht="15" customHeight="1">
      <c r="A6" s="81"/>
      <c r="B6" s="47" t="s">
        <v>105</v>
      </c>
      <c r="C6" s="128"/>
      <c r="D6" s="80"/>
      <c r="E6" s="30">
        <f t="shared" si="2"/>
        <v>6.4791666666666664E-2</v>
      </c>
      <c r="F6" s="24">
        <v>7.9108796296296288E-2</v>
      </c>
      <c r="G6" s="25">
        <f>F6-E6</f>
        <v>1.4317129629629624E-2</v>
      </c>
      <c r="H6" s="33">
        <v>0</v>
      </c>
      <c r="I6" s="26">
        <v>0</v>
      </c>
      <c r="J6" s="33">
        <v>0</v>
      </c>
      <c r="K6" s="26">
        <v>0</v>
      </c>
      <c r="L6" s="33">
        <v>3</v>
      </c>
      <c r="M6" s="26">
        <v>0</v>
      </c>
      <c r="N6" s="33">
        <v>1</v>
      </c>
      <c r="O6" s="26">
        <v>0</v>
      </c>
      <c r="P6" s="33">
        <v>0</v>
      </c>
      <c r="Q6" s="27">
        <f>SUM(H6:P6)</f>
        <v>4</v>
      </c>
      <c r="R6" s="65">
        <f>TIME(0,Q6,0)</f>
        <v>2.7777777777777779E-3</v>
      </c>
      <c r="S6" s="24">
        <v>0</v>
      </c>
      <c r="T6" s="144">
        <f>G6+R6-S6</f>
        <v>1.7094907407407402E-2</v>
      </c>
      <c r="U6" s="40">
        <f>IF(OR(J6=AA$2,I6=AA$2),"",T6)</f>
        <v>1.7094907407407402E-2</v>
      </c>
      <c r="V6" s="41">
        <f>IF(OR(I6=AA$2,J6=AA$2),"DISC",RANK(U6,U$4:U$31738,1))</f>
        <v>1</v>
      </c>
      <c r="W6" s="109"/>
      <c r="X6" s="125"/>
      <c r="Y6" s="106"/>
    </row>
    <row r="7" spans="1:27" ht="15" customHeight="1">
      <c r="A7" s="77">
        <v>30</v>
      </c>
      <c r="B7" s="45" t="s">
        <v>124</v>
      </c>
      <c r="C7" s="126" t="s">
        <v>185</v>
      </c>
      <c r="D7" s="79">
        <v>4.0277777777777801E-2</v>
      </c>
      <c r="E7" s="28">
        <f t="shared" ref="E7" si="3">D7</f>
        <v>4.0277777777777801E-2</v>
      </c>
      <c r="F7" s="19">
        <v>5.5937500000000001E-2</v>
      </c>
      <c r="G7" s="20">
        <f>F7-E7</f>
        <v>1.56597222222222E-2</v>
      </c>
      <c r="H7" s="31">
        <v>2</v>
      </c>
      <c r="I7" s="21">
        <v>0</v>
      </c>
      <c r="J7" s="31">
        <v>0</v>
      </c>
      <c r="K7" s="21">
        <v>0</v>
      </c>
      <c r="L7" s="31">
        <v>2</v>
      </c>
      <c r="M7" s="21">
        <v>0</v>
      </c>
      <c r="N7" s="31">
        <v>0</v>
      </c>
      <c r="O7" s="21">
        <v>0</v>
      </c>
      <c r="P7" s="31">
        <v>1</v>
      </c>
      <c r="Q7" s="22">
        <f>SUM(H7:P7)</f>
        <v>5</v>
      </c>
      <c r="R7" s="63">
        <f>TIME(0,Q7,0)</f>
        <v>3.472222222222222E-3</v>
      </c>
      <c r="S7" s="23">
        <v>0</v>
      </c>
      <c r="T7" s="142">
        <f>G7+R7-S7</f>
        <v>1.9131944444444424E-2</v>
      </c>
      <c r="U7" s="37">
        <f>IF(OR(J7=AA$2,I7=AA$2),"",T7)</f>
        <v>1.9131944444444424E-2</v>
      </c>
      <c r="V7" s="38">
        <f>IF(OR(I7=AA$2,J7=AA$2),"DISC",RANK(U7,U$4:U$31738,1))</f>
        <v>9</v>
      </c>
      <c r="W7" s="107">
        <f t="shared" ref="W7" si="4">SUM(T7:T9)</f>
        <v>5.6469907407407392E-2</v>
      </c>
      <c r="X7" s="123">
        <f>IF(OR(J7=AA$2,I7=AA$2,I8=AA$2,I9=AA$2,J8=AA$2,J9=AA$2),"",W7)</f>
        <v>5.6469907407407392E-2</v>
      </c>
      <c r="Y7" s="105">
        <f>IF(OR(V7="DISC",V8="DISC",V9="DISC"),"DISC",RANK(X7,X$4:X$31738,1))</f>
        <v>2</v>
      </c>
    </row>
    <row r="8" spans="1:27" ht="15" customHeight="1">
      <c r="A8" s="78"/>
      <c r="B8" s="46" t="s">
        <v>125</v>
      </c>
      <c r="C8" s="127"/>
      <c r="D8" s="80"/>
      <c r="E8" s="29">
        <f>F7</f>
        <v>5.5937500000000001E-2</v>
      </c>
      <c r="F8" s="10">
        <v>7.2905092592592591E-2</v>
      </c>
      <c r="G8" s="7">
        <f>F8-E8</f>
        <v>1.696759259259259E-2</v>
      </c>
      <c r="H8" s="32">
        <v>2</v>
      </c>
      <c r="I8" s="9">
        <v>0</v>
      </c>
      <c r="J8" s="32">
        <v>0</v>
      </c>
      <c r="K8" s="9">
        <v>0</v>
      </c>
      <c r="L8" s="32">
        <v>0</v>
      </c>
      <c r="M8" s="9">
        <v>0</v>
      </c>
      <c r="N8" s="32">
        <v>0</v>
      </c>
      <c r="O8" s="9">
        <v>1</v>
      </c>
      <c r="P8" s="32">
        <v>0</v>
      </c>
      <c r="Q8" s="18">
        <f>SUM(H8:P8)</f>
        <v>3</v>
      </c>
      <c r="R8" s="64">
        <f>TIME(0,Q8,0)</f>
        <v>2.0833333333333333E-3</v>
      </c>
      <c r="S8" s="10">
        <v>0</v>
      </c>
      <c r="T8" s="143">
        <f>G8+R8-S8</f>
        <v>1.9050925925925923E-2</v>
      </c>
      <c r="U8" s="36">
        <f>IF(OR(J8=AA$2,I8=AA$2),"",T8)</f>
        <v>1.9050925925925923E-2</v>
      </c>
      <c r="V8" s="39">
        <f>IF(OR(I8=AA$2,J8=AA$2),"DISC",RANK(U8,U$4:U$31738,1))</f>
        <v>8</v>
      </c>
      <c r="W8" s="108"/>
      <c r="X8" s="124"/>
      <c r="Y8" s="106"/>
    </row>
    <row r="9" spans="1:27" ht="15" customHeight="1">
      <c r="A9" s="81"/>
      <c r="B9" s="47" t="s">
        <v>123</v>
      </c>
      <c r="C9" s="128"/>
      <c r="D9" s="82"/>
      <c r="E9" s="30">
        <f>F8</f>
        <v>7.2905092592592591E-2</v>
      </c>
      <c r="F9" s="24">
        <v>8.7719907407407413E-2</v>
      </c>
      <c r="G9" s="25">
        <f>F9-E9</f>
        <v>1.4814814814814822E-2</v>
      </c>
      <c r="H9" s="33">
        <v>2</v>
      </c>
      <c r="I9" s="26">
        <v>0</v>
      </c>
      <c r="J9" s="33">
        <v>0</v>
      </c>
      <c r="K9" s="26">
        <v>0</v>
      </c>
      <c r="L9" s="33">
        <v>2</v>
      </c>
      <c r="M9" s="26">
        <v>0</v>
      </c>
      <c r="N9" s="33">
        <v>0</v>
      </c>
      <c r="O9" s="26">
        <v>1</v>
      </c>
      <c r="P9" s="33">
        <v>0</v>
      </c>
      <c r="Q9" s="27">
        <f>SUM(H9:P9)</f>
        <v>5</v>
      </c>
      <c r="R9" s="65">
        <f>TIME(0,Q9,0)</f>
        <v>3.472222222222222E-3</v>
      </c>
      <c r="S9" s="24">
        <v>0</v>
      </c>
      <c r="T9" s="144">
        <f>G9+R9-S9</f>
        <v>1.8287037037037046E-2</v>
      </c>
      <c r="U9" s="40">
        <f>IF(OR(J9=AA$2,I9=AA$2),"",T9)</f>
        <v>1.8287037037037046E-2</v>
      </c>
      <c r="V9" s="41">
        <f>IF(OR(I9=AA$2,J9=AA$2),"DISC",RANK(U9,U$4:U$31738,1))</f>
        <v>4</v>
      </c>
      <c r="W9" s="109"/>
      <c r="X9" s="125"/>
      <c r="Y9" s="106"/>
    </row>
    <row r="10" spans="1:27" ht="15" customHeight="1">
      <c r="A10" s="78">
        <v>35</v>
      </c>
      <c r="B10" s="46" t="s">
        <v>134</v>
      </c>
      <c r="C10" s="121" t="s">
        <v>7</v>
      </c>
      <c r="D10" s="80">
        <v>4.72222222222222E-2</v>
      </c>
      <c r="E10" s="28">
        <f>D10</f>
        <v>4.72222222222222E-2</v>
      </c>
      <c r="F10" s="19">
        <v>6.6446759259259261E-2</v>
      </c>
      <c r="G10" s="20">
        <f>F10-E10</f>
        <v>1.9224537037037061E-2</v>
      </c>
      <c r="H10" s="31">
        <v>1</v>
      </c>
      <c r="I10" s="21">
        <v>0</v>
      </c>
      <c r="J10" s="31">
        <v>0</v>
      </c>
      <c r="K10" s="21">
        <v>0</v>
      </c>
      <c r="L10" s="31">
        <v>2</v>
      </c>
      <c r="M10" s="21">
        <v>0</v>
      </c>
      <c r="N10" s="31">
        <v>1</v>
      </c>
      <c r="O10" s="21">
        <v>0</v>
      </c>
      <c r="P10" s="31">
        <v>0</v>
      </c>
      <c r="Q10" s="22">
        <f>SUM(H10:P10)</f>
        <v>4</v>
      </c>
      <c r="R10" s="63">
        <f>TIME(0,Q10,0)</f>
        <v>2.7777777777777779E-3</v>
      </c>
      <c r="S10" s="23">
        <v>1.1574074074074073E-4</v>
      </c>
      <c r="T10" s="142">
        <f>G10+R10-S10</f>
        <v>2.18865740740741E-2</v>
      </c>
      <c r="U10" s="37">
        <f>IF(OR(J10=AA$2,I10=AA$2),"",T10)</f>
        <v>2.18865740740741E-2</v>
      </c>
      <c r="V10" s="38">
        <f>IF(OR(I10=AA$2,J10=AA$2),"DISC",RANK(U10,U$4:U$31738,1))</f>
        <v>20</v>
      </c>
      <c r="W10" s="107">
        <f t="shared" ref="W10" si="5">SUM(T10:T12)</f>
        <v>5.8912037037037068E-2</v>
      </c>
      <c r="X10" s="123">
        <f>IF(OR(J10=AA$2,I10=AA$2,I11=AA$2,I12=AA$2,J11=AA$2,J12=AA$2),"",W10)</f>
        <v>5.8912037037037068E-2</v>
      </c>
      <c r="Y10" s="105">
        <f>IF(OR(V10="DISC",V11="DISC",V12="DISC"),"DISC",RANK(X10,X$4:X$31738,1))</f>
        <v>3</v>
      </c>
    </row>
    <row r="11" spans="1:27" ht="15" customHeight="1">
      <c r="A11" s="78"/>
      <c r="B11" s="46" t="s">
        <v>135</v>
      </c>
      <c r="C11" s="121"/>
      <c r="D11" s="80"/>
      <c r="E11" s="29">
        <f>F10</f>
        <v>6.6446759259259261E-2</v>
      </c>
      <c r="F11" s="10">
        <v>8.2997685185185188E-2</v>
      </c>
      <c r="G11" s="7">
        <f>F11-E11</f>
        <v>1.6550925925925927E-2</v>
      </c>
      <c r="H11" s="32">
        <v>2</v>
      </c>
      <c r="I11" s="9">
        <v>0</v>
      </c>
      <c r="J11" s="32">
        <v>0</v>
      </c>
      <c r="K11" s="9">
        <v>0</v>
      </c>
      <c r="L11" s="32">
        <v>1</v>
      </c>
      <c r="M11" s="9">
        <v>0</v>
      </c>
      <c r="N11" s="32">
        <v>1</v>
      </c>
      <c r="O11" s="9">
        <v>0</v>
      </c>
      <c r="P11" s="32">
        <v>0</v>
      </c>
      <c r="Q11" s="18">
        <f>SUM(H11:P11)</f>
        <v>4</v>
      </c>
      <c r="R11" s="64">
        <f>TIME(0,Q11,0)</f>
        <v>2.7777777777777779E-3</v>
      </c>
      <c r="S11" s="10">
        <v>0</v>
      </c>
      <c r="T11" s="143">
        <f>G11+R11-S11</f>
        <v>1.9328703703703706E-2</v>
      </c>
      <c r="U11" s="36">
        <f>IF(OR(J11=AA$2,I11=AA$2),"",T11)</f>
        <v>1.9328703703703706E-2</v>
      </c>
      <c r="V11" s="39">
        <f>IF(OR(I11=AA$2,J11=AA$2),"DISC",RANK(U11,U$4:U$31738,1))</f>
        <v>10</v>
      </c>
      <c r="W11" s="108"/>
      <c r="X11" s="124"/>
      <c r="Y11" s="106"/>
    </row>
    <row r="12" spans="1:27" ht="15" customHeight="1">
      <c r="A12" s="81"/>
      <c r="B12" s="47" t="s">
        <v>136</v>
      </c>
      <c r="C12" s="132"/>
      <c r="D12" s="82"/>
      <c r="E12" s="30">
        <f>F11</f>
        <v>8.2997685185185188E-2</v>
      </c>
      <c r="F12" s="24">
        <v>9.7222222222222224E-2</v>
      </c>
      <c r="G12" s="25">
        <f>F12-E12</f>
        <v>1.4224537037037036E-2</v>
      </c>
      <c r="H12" s="33">
        <v>0</v>
      </c>
      <c r="I12" s="26">
        <v>0</v>
      </c>
      <c r="J12" s="33">
        <v>0</v>
      </c>
      <c r="K12" s="26">
        <v>0</v>
      </c>
      <c r="L12" s="33">
        <v>1</v>
      </c>
      <c r="M12" s="26">
        <v>0</v>
      </c>
      <c r="N12" s="33">
        <v>1</v>
      </c>
      <c r="O12" s="26">
        <v>3</v>
      </c>
      <c r="P12" s="33">
        <v>0</v>
      </c>
      <c r="Q12" s="27">
        <f>SUM(H12:P12)</f>
        <v>5</v>
      </c>
      <c r="R12" s="65">
        <f>TIME(0,Q12,0)</f>
        <v>3.472222222222222E-3</v>
      </c>
      <c r="S12" s="24">
        <v>0</v>
      </c>
      <c r="T12" s="144">
        <f>G12+R12-S12</f>
        <v>1.7696759259259259E-2</v>
      </c>
      <c r="U12" s="40">
        <f>IF(OR(J12=AA$2,I12=AA$2),"",T12)</f>
        <v>1.7696759259259259E-2</v>
      </c>
      <c r="V12" s="41">
        <f>IF(OR(I12=AA$2,J12=AA$2),"DISC",RANK(U12,U$4:U$31738,1))</f>
        <v>3</v>
      </c>
      <c r="W12" s="109"/>
      <c r="X12" s="125"/>
      <c r="Y12" s="106"/>
    </row>
    <row r="13" spans="1:27" ht="15" customHeight="1">
      <c r="A13" s="78">
        <v>33</v>
      </c>
      <c r="B13" s="46" t="s">
        <v>212</v>
      </c>
      <c r="C13" s="127" t="s">
        <v>174</v>
      </c>
      <c r="D13" s="80">
        <v>4.4444444444444398E-2</v>
      </c>
      <c r="E13" s="28">
        <f>D13</f>
        <v>4.4444444444444398E-2</v>
      </c>
      <c r="F13" s="19">
        <v>6.4560185185185193E-2</v>
      </c>
      <c r="G13" s="20">
        <f>F13-E13</f>
        <v>2.0115740740740795E-2</v>
      </c>
      <c r="H13" s="31">
        <v>0</v>
      </c>
      <c r="I13" s="21">
        <v>0</v>
      </c>
      <c r="J13" s="31">
        <v>0</v>
      </c>
      <c r="K13" s="21">
        <v>0</v>
      </c>
      <c r="L13" s="31">
        <v>2</v>
      </c>
      <c r="M13" s="21">
        <v>0</v>
      </c>
      <c r="N13" s="31">
        <v>0</v>
      </c>
      <c r="O13" s="21">
        <v>0</v>
      </c>
      <c r="P13" s="31">
        <v>0</v>
      </c>
      <c r="Q13" s="22">
        <f>SUM(H13:P13)</f>
        <v>2</v>
      </c>
      <c r="R13" s="63">
        <f>TIME(0,Q13,0)</f>
        <v>1.3888888888888889E-3</v>
      </c>
      <c r="S13" s="23">
        <v>1.7361111111111112E-4</v>
      </c>
      <c r="T13" s="142">
        <f>G13+R13-S13</f>
        <v>2.1331018518518572E-2</v>
      </c>
      <c r="U13" s="37">
        <f>IF(OR(J13=AA$2,I13=AA$2),"",T13)</f>
        <v>2.1331018518518572E-2</v>
      </c>
      <c r="V13" s="38">
        <f>IF(OR(I13=AA$2,J13=AA$2),"DISC",RANK(U13,U$4:U$31738,1))</f>
        <v>18</v>
      </c>
      <c r="W13" s="107">
        <f t="shared" ref="W13" si="6">SUM(T13:T15)</f>
        <v>6.013888888888895E-2</v>
      </c>
      <c r="X13" s="123">
        <f>IF(OR(J13=AA$2,I13=AA$2,I14=AA$2,I15=AA$2,J14=AA$2,J15=AA$2),"",W13)</f>
        <v>6.013888888888895E-2</v>
      </c>
      <c r="Y13" s="105">
        <f>IF(OR(V13="DISC",V14="DISC",V15="DISC"),"DISC",RANK(X13,X$4:X$31738,1))</f>
        <v>4</v>
      </c>
    </row>
    <row r="14" spans="1:27" ht="15" customHeight="1">
      <c r="A14" s="78"/>
      <c r="B14" s="46" t="s">
        <v>158</v>
      </c>
      <c r="C14" s="127"/>
      <c r="D14" s="80"/>
      <c r="E14" s="29">
        <f>F13</f>
        <v>6.4560185185185193E-2</v>
      </c>
      <c r="F14" s="10">
        <v>8.1041666666666665E-2</v>
      </c>
      <c r="G14" s="7">
        <f>F14-E14</f>
        <v>1.6481481481481472E-2</v>
      </c>
      <c r="H14" s="32">
        <v>0</v>
      </c>
      <c r="I14" s="9">
        <v>0</v>
      </c>
      <c r="J14" s="32">
        <v>0</v>
      </c>
      <c r="K14" s="9">
        <v>0</v>
      </c>
      <c r="L14" s="32">
        <v>2</v>
      </c>
      <c r="M14" s="9">
        <v>0</v>
      </c>
      <c r="N14" s="32">
        <v>1</v>
      </c>
      <c r="O14" s="9">
        <v>0</v>
      </c>
      <c r="P14" s="32">
        <v>0</v>
      </c>
      <c r="Q14" s="18">
        <f>SUM(H14:P14)</f>
        <v>3</v>
      </c>
      <c r="R14" s="64">
        <f>TIME(0,Q14,0)</f>
        <v>2.0833333333333333E-3</v>
      </c>
      <c r="S14" s="10">
        <v>0</v>
      </c>
      <c r="T14" s="143">
        <f>G14+R14-S14</f>
        <v>1.8564814814814805E-2</v>
      </c>
      <c r="U14" s="36">
        <f>IF(OR(J14=AA$2,I14=AA$2),"",T14)</f>
        <v>1.8564814814814805E-2</v>
      </c>
      <c r="V14" s="39">
        <f>IF(OR(I14=AA$2,J14=AA$2),"DISC",RANK(U14,U$4:U$31738,1))</f>
        <v>5</v>
      </c>
      <c r="W14" s="108"/>
      <c r="X14" s="124"/>
      <c r="Y14" s="106"/>
    </row>
    <row r="15" spans="1:27" ht="15" customHeight="1">
      <c r="A15" s="81"/>
      <c r="B15" s="47" t="s">
        <v>159</v>
      </c>
      <c r="C15" s="128"/>
      <c r="D15" s="80"/>
      <c r="E15" s="30">
        <f>F14</f>
        <v>8.1041666666666665E-2</v>
      </c>
      <c r="F15" s="24">
        <v>9.7812500000000011E-2</v>
      </c>
      <c r="G15" s="25">
        <f>F15-E15</f>
        <v>1.6770833333333346E-2</v>
      </c>
      <c r="H15" s="33">
        <v>2</v>
      </c>
      <c r="I15" s="26">
        <v>0</v>
      </c>
      <c r="J15" s="33">
        <v>0</v>
      </c>
      <c r="K15" s="26">
        <v>0</v>
      </c>
      <c r="L15" s="33">
        <v>2</v>
      </c>
      <c r="M15" s="26">
        <v>0</v>
      </c>
      <c r="N15" s="33">
        <v>0</v>
      </c>
      <c r="O15" s="26">
        <v>1</v>
      </c>
      <c r="P15" s="33">
        <v>0</v>
      </c>
      <c r="Q15" s="27">
        <f>SUM(H15:P15)</f>
        <v>5</v>
      </c>
      <c r="R15" s="65">
        <f>TIME(0,Q15,0)</f>
        <v>3.472222222222222E-3</v>
      </c>
      <c r="S15" s="24">
        <v>0</v>
      </c>
      <c r="T15" s="144">
        <f>G15+R15-S15</f>
        <v>2.024305555555557E-2</v>
      </c>
      <c r="U15" s="40">
        <f>IF(OR(J15=AA$2,I15=AA$2),"",T15)</f>
        <v>2.024305555555557E-2</v>
      </c>
      <c r="V15" s="41">
        <f>IF(OR(I15=AA$2,J15=AA$2),"DISC",RANK(U15,U$4:U$31738,1))</f>
        <v>15</v>
      </c>
      <c r="W15" s="109"/>
      <c r="X15" s="125"/>
      <c r="Y15" s="106"/>
    </row>
    <row r="16" spans="1:27" ht="15" customHeight="1">
      <c r="A16" s="78">
        <v>37</v>
      </c>
      <c r="B16" s="46" t="s">
        <v>140</v>
      </c>
      <c r="C16" s="120" t="s">
        <v>203</v>
      </c>
      <c r="D16" s="80">
        <v>0.05</v>
      </c>
      <c r="E16" s="28">
        <f>D16</f>
        <v>0.05</v>
      </c>
      <c r="F16" s="19">
        <v>6.6574074074074077E-2</v>
      </c>
      <c r="G16" s="20">
        <f>F16-E16</f>
        <v>1.6574074074074074E-2</v>
      </c>
      <c r="H16" s="31">
        <v>2</v>
      </c>
      <c r="I16" s="21">
        <v>0</v>
      </c>
      <c r="J16" s="31">
        <v>0</v>
      </c>
      <c r="K16" s="21">
        <v>0</v>
      </c>
      <c r="L16" s="31">
        <v>2</v>
      </c>
      <c r="M16" s="21">
        <v>0</v>
      </c>
      <c r="N16" s="31">
        <v>0</v>
      </c>
      <c r="O16" s="21">
        <v>0</v>
      </c>
      <c r="P16" s="31">
        <v>0</v>
      </c>
      <c r="Q16" s="22">
        <f>SUM(H16:P16)</f>
        <v>4</v>
      </c>
      <c r="R16" s="63">
        <f>TIME(0,Q16,0)</f>
        <v>2.7777777777777779E-3</v>
      </c>
      <c r="S16" s="23">
        <v>0</v>
      </c>
      <c r="T16" s="142">
        <f>G16+R16-S16</f>
        <v>1.9351851851851853E-2</v>
      </c>
      <c r="U16" s="37">
        <f>IF(OR(J16=AA$2,I16=AA$2),"",T16)</f>
        <v>1.9351851851851853E-2</v>
      </c>
      <c r="V16" s="38">
        <f>IF(OR(I16=AA$2,J16=AA$2),"DISC",RANK(U16,U$4:U$31738,1))</f>
        <v>11</v>
      </c>
      <c r="W16" s="107">
        <f t="shared" ref="W16" si="7">SUM(T16:T18)</f>
        <v>6.0185185185185189E-2</v>
      </c>
      <c r="X16" s="123">
        <f>IF(OR(J16=AA$2,I16=AA$2,I17=AA$2,I18=AA$2,J17=AA$2,J18=AA$2),"",W16)</f>
        <v>6.0185185185185189E-2</v>
      </c>
      <c r="Y16" s="105">
        <f>IF(OR(V16="DISC",V17="DISC",V18="DISC"),"DISC",RANK(X16,X$4:X$31738,1))</f>
        <v>5</v>
      </c>
    </row>
    <row r="17" spans="1:25" ht="15" customHeight="1">
      <c r="A17" s="78"/>
      <c r="B17" s="46" t="s">
        <v>142</v>
      </c>
      <c r="C17" s="121"/>
      <c r="D17" s="80"/>
      <c r="E17" s="29">
        <f>F16</f>
        <v>6.6574074074074077E-2</v>
      </c>
      <c r="F17" s="10">
        <v>8.3668981481481483E-2</v>
      </c>
      <c r="G17" s="7">
        <f>F17-E17</f>
        <v>1.7094907407407406E-2</v>
      </c>
      <c r="H17" s="32">
        <v>2</v>
      </c>
      <c r="I17" s="9">
        <v>0</v>
      </c>
      <c r="J17" s="32">
        <v>0</v>
      </c>
      <c r="K17" s="9">
        <v>0</v>
      </c>
      <c r="L17" s="32">
        <v>0</v>
      </c>
      <c r="M17" s="9">
        <v>0</v>
      </c>
      <c r="N17" s="32">
        <v>0</v>
      </c>
      <c r="O17" s="9">
        <v>1</v>
      </c>
      <c r="P17" s="32">
        <v>3</v>
      </c>
      <c r="Q17" s="18">
        <f>SUM(H17:P17)</f>
        <v>6</v>
      </c>
      <c r="R17" s="64">
        <f>TIME(0,Q17,0)</f>
        <v>4.1666666666666666E-3</v>
      </c>
      <c r="S17" s="10">
        <v>5.7870370370370366E-5</v>
      </c>
      <c r="T17" s="143">
        <f>G17+R17-S17</f>
        <v>2.12037037037037E-2</v>
      </c>
      <c r="U17" s="36">
        <f>IF(OR(J17=AA$2,I17=AA$2),"",T17)</f>
        <v>2.12037037037037E-2</v>
      </c>
      <c r="V17" s="39">
        <f>IF(OR(I17=AA$2,J17=AA$2),"DISC",RANK(U17,U$4:U$31738,1))</f>
        <v>17</v>
      </c>
      <c r="W17" s="108"/>
      <c r="X17" s="124"/>
      <c r="Y17" s="106"/>
    </row>
    <row r="18" spans="1:25" ht="15" customHeight="1">
      <c r="A18" s="81"/>
      <c r="B18" s="47" t="s">
        <v>141</v>
      </c>
      <c r="C18" s="132"/>
      <c r="D18" s="82"/>
      <c r="E18" s="30">
        <f>F17</f>
        <v>8.3668981481481483E-2</v>
      </c>
      <c r="F18" s="24">
        <v>9.9826388888888895E-2</v>
      </c>
      <c r="G18" s="25">
        <f>F18-E18</f>
        <v>1.6157407407407412E-2</v>
      </c>
      <c r="H18" s="33">
        <v>2</v>
      </c>
      <c r="I18" s="26">
        <v>0</v>
      </c>
      <c r="J18" s="33">
        <v>0</v>
      </c>
      <c r="K18" s="26">
        <v>0</v>
      </c>
      <c r="L18" s="33">
        <v>1</v>
      </c>
      <c r="M18" s="26">
        <v>0</v>
      </c>
      <c r="N18" s="33">
        <v>0</v>
      </c>
      <c r="O18" s="26">
        <v>2</v>
      </c>
      <c r="P18" s="33">
        <v>0</v>
      </c>
      <c r="Q18" s="27">
        <f>SUM(H18:P18)</f>
        <v>5</v>
      </c>
      <c r="R18" s="65">
        <f>TIME(0,Q18,0)</f>
        <v>3.472222222222222E-3</v>
      </c>
      <c r="S18" s="24">
        <v>0</v>
      </c>
      <c r="T18" s="144">
        <f>G18+R18-S18</f>
        <v>1.9629629629629636E-2</v>
      </c>
      <c r="U18" s="40">
        <f>IF(OR(J18=AA$2,I18=AA$2),"",T18)</f>
        <v>1.9629629629629636E-2</v>
      </c>
      <c r="V18" s="41">
        <f>IF(OR(I18=AA$2,J18=AA$2),"DISC",RANK(U18,U$4:U$31738,1))</f>
        <v>13</v>
      </c>
      <c r="W18" s="109"/>
      <c r="X18" s="125"/>
      <c r="Y18" s="106"/>
    </row>
    <row r="19" spans="1:25" ht="15" customHeight="1">
      <c r="A19" s="77">
        <v>19</v>
      </c>
      <c r="B19" s="45" t="s">
        <v>92</v>
      </c>
      <c r="C19" s="126" t="s">
        <v>203</v>
      </c>
      <c r="D19" s="79">
        <v>2.5000000000000001E-2</v>
      </c>
      <c r="E19" s="28">
        <f t="shared" ref="E19" si="8">D19</f>
        <v>2.5000000000000001E-2</v>
      </c>
      <c r="F19" s="19">
        <v>4.7118055555555559E-2</v>
      </c>
      <c r="G19" s="20">
        <f>F19-E19</f>
        <v>2.2118055555555557E-2</v>
      </c>
      <c r="H19" s="31">
        <v>0</v>
      </c>
      <c r="I19" s="21">
        <v>0</v>
      </c>
      <c r="J19" s="31">
        <v>0</v>
      </c>
      <c r="K19" s="21">
        <v>0</v>
      </c>
      <c r="L19" s="31">
        <v>2</v>
      </c>
      <c r="M19" s="21">
        <v>0</v>
      </c>
      <c r="N19" s="31">
        <v>0</v>
      </c>
      <c r="O19" s="21">
        <v>0</v>
      </c>
      <c r="P19" s="31">
        <v>0</v>
      </c>
      <c r="Q19" s="22">
        <f>SUM(H19:P19)</f>
        <v>2</v>
      </c>
      <c r="R19" s="63">
        <f>TIME(0,Q19,0)</f>
        <v>1.3888888888888889E-3</v>
      </c>
      <c r="S19" s="23">
        <v>0</v>
      </c>
      <c r="T19" s="142">
        <f>G19+R19-S19</f>
        <v>2.3506944444444445E-2</v>
      </c>
      <c r="U19" s="37">
        <f>IF(OR(J19=AA$2,I19=AA$2),"",T19)</f>
        <v>2.3506944444444445E-2</v>
      </c>
      <c r="V19" s="38">
        <f>IF(OR(I19=AA$2,J19=AA$2),"DISC",RANK(U19,U$4:U$31738,1))</f>
        <v>27</v>
      </c>
      <c r="W19" s="107">
        <f t="shared" ref="W19" si="9">SUM(T19:T21)</f>
        <v>6.4166666666666677E-2</v>
      </c>
      <c r="X19" s="123">
        <f>IF(OR(J19=AA$2,I19=AA$2,I20=AA$2,I21=AA$2,J20=AA$2,J21=AA$2),"",W19)</f>
        <v>6.4166666666666677E-2</v>
      </c>
      <c r="Y19" s="105">
        <f>IF(OR(V19="DISC",V20="DISC",V21="DISC"),"DISC",RANK(X19,X$4:X$31738,1))</f>
        <v>6</v>
      </c>
    </row>
    <row r="20" spans="1:25" ht="15" customHeight="1">
      <c r="A20" s="78"/>
      <c r="B20" s="46" t="s">
        <v>91</v>
      </c>
      <c r="C20" s="127"/>
      <c r="D20" s="80"/>
      <c r="E20" s="29">
        <f t="shared" ref="E20:E21" si="10">F19</f>
        <v>4.7118055555555559E-2</v>
      </c>
      <c r="F20" s="10">
        <v>6.682870370370371E-2</v>
      </c>
      <c r="G20" s="7">
        <f>F20-E20</f>
        <v>1.9710648148148151E-2</v>
      </c>
      <c r="H20" s="32">
        <v>2</v>
      </c>
      <c r="I20" s="9">
        <v>0</v>
      </c>
      <c r="J20" s="32">
        <v>0</v>
      </c>
      <c r="K20" s="9">
        <v>0</v>
      </c>
      <c r="L20" s="32">
        <v>1</v>
      </c>
      <c r="M20" s="9">
        <v>0</v>
      </c>
      <c r="N20" s="32">
        <v>0</v>
      </c>
      <c r="O20" s="9">
        <v>0</v>
      </c>
      <c r="P20" s="32">
        <v>0</v>
      </c>
      <c r="Q20" s="18">
        <f>SUM(H20:P20)</f>
        <v>3</v>
      </c>
      <c r="R20" s="64">
        <f>TIME(0,Q20,0)</f>
        <v>2.0833333333333333E-3</v>
      </c>
      <c r="S20" s="10">
        <v>0</v>
      </c>
      <c r="T20" s="143">
        <f>G20+R20-S20</f>
        <v>2.1793981481481484E-2</v>
      </c>
      <c r="U20" s="36">
        <f>IF(OR(J20=AA$2,I20=AA$2),"",T20)</f>
        <v>2.1793981481481484E-2</v>
      </c>
      <c r="V20" s="39">
        <f>IF(OR(I20=AA$2,J20=AA$2),"DISC",RANK(U20,U$4:U$31738,1))</f>
        <v>19</v>
      </c>
      <c r="W20" s="108"/>
      <c r="X20" s="124"/>
      <c r="Y20" s="106"/>
    </row>
    <row r="21" spans="1:25" ht="15" customHeight="1">
      <c r="A21" s="81"/>
      <c r="B21" s="47" t="s">
        <v>93</v>
      </c>
      <c r="C21" s="128"/>
      <c r="D21" s="80"/>
      <c r="E21" s="30">
        <f t="shared" si="10"/>
        <v>6.682870370370371E-2</v>
      </c>
      <c r="F21" s="24">
        <v>8.3611111111111122E-2</v>
      </c>
      <c r="G21" s="25">
        <f>F21-E21</f>
        <v>1.6782407407407413E-2</v>
      </c>
      <c r="H21" s="33">
        <v>0</v>
      </c>
      <c r="I21" s="26">
        <v>0</v>
      </c>
      <c r="J21" s="33">
        <v>0</v>
      </c>
      <c r="K21" s="26">
        <v>0</v>
      </c>
      <c r="L21" s="33">
        <v>3</v>
      </c>
      <c r="M21" s="26">
        <v>0</v>
      </c>
      <c r="N21" s="33">
        <v>0</v>
      </c>
      <c r="O21" s="26">
        <v>0</v>
      </c>
      <c r="P21" s="33">
        <v>0</v>
      </c>
      <c r="Q21" s="27">
        <f>SUM(H21:P21)</f>
        <v>3</v>
      </c>
      <c r="R21" s="65">
        <f>TIME(0,Q21,0)</f>
        <v>2.0833333333333333E-3</v>
      </c>
      <c r="S21" s="24">
        <v>0</v>
      </c>
      <c r="T21" s="144">
        <f>G21+R21-S21</f>
        <v>1.8865740740740745E-2</v>
      </c>
      <c r="U21" s="40">
        <f>IF(OR(J21=AA$2,I21=AA$2),"",T21)</f>
        <v>1.8865740740740745E-2</v>
      </c>
      <c r="V21" s="41">
        <f>IF(OR(I21=AA$2,J21=AA$2),"DISC",RANK(U21,U$4:U$31738,1))</f>
        <v>6</v>
      </c>
      <c r="W21" s="109"/>
      <c r="X21" s="125"/>
      <c r="Y21" s="106"/>
    </row>
    <row r="22" spans="1:25" ht="15" customHeight="1">
      <c r="A22" s="77">
        <v>7</v>
      </c>
      <c r="B22" s="45" t="s">
        <v>56</v>
      </c>
      <c r="C22" s="120" t="s">
        <v>178</v>
      </c>
      <c r="D22" s="79">
        <v>8.3333333333333297E-3</v>
      </c>
      <c r="E22" s="28">
        <f>D22</f>
        <v>8.3333333333333297E-3</v>
      </c>
      <c r="F22" s="19">
        <v>2.946759259259259E-2</v>
      </c>
      <c r="G22" s="20">
        <f>F22-E22</f>
        <v>2.1134259259259262E-2</v>
      </c>
      <c r="H22" s="31">
        <v>0</v>
      </c>
      <c r="I22" s="21">
        <v>0</v>
      </c>
      <c r="J22" s="31">
        <v>0</v>
      </c>
      <c r="K22" s="21">
        <v>0</v>
      </c>
      <c r="L22" s="31">
        <v>1</v>
      </c>
      <c r="M22" s="21">
        <v>0</v>
      </c>
      <c r="N22" s="31">
        <v>1</v>
      </c>
      <c r="O22" s="21">
        <v>0</v>
      </c>
      <c r="P22" s="31">
        <v>0</v>
      </c>
      <c r="Q22" s="22">
        <f>SUM(H22:P22)</f>
        <v>2</v>
      </c>
      <c r="R22" s="63">
        <f>TIME(0,Q22,0)</f>
        <v>1.3888888888888889E-3</v>
      </c>
      <c r="S22" s="23">
        <v>0</v>
      </c>
      <c r="T22" s="142">
        <f>G22+R22-S22</f>
        <v>2.252314814814815E-2</v>
      </c>
      <c r="U22" s="37">
        <f>IF(OR(J22=AA$2,I22=AA$2),"",T22)</f>
        <v>2.252314814814815E-2</v>
      </c>
      <c r="V22" s="38">
        <f>IF(OR(I22=AA$2,J22=AA$2),"DISC",RANK(U22,U$4:U$31738,1))</f>
        <v>23</v>
      </c>
      <c r="W22" s="107">
        <f>SUM(T22:T24)</f>
        <v>6.4548611111111112E-2</v>
      </c>
      <c r="X22" s="123">
        <f>IF(OR(J22=AA$2,I22=AA$2,I23=AA$2,I24=AA$2,J23=AA$2,J24=AA$2),"",W22)</f>
        <v>6.4548611111111112E-2</v>
      </c>
      <c r="Y22" s="105">
        <f>IF(OR(V22="DISC",V23="DISC",V24="DISC"),"DISC",RANK(X22,X$4:X$31738,1))</f>
        <v>7</v>
      </c>
    </row>
    <row r="23" spans="1:25" ht="15" customHeight="1">
      <c r="A23" s="78"/>
      <c r="B23" s="46" t="s">
        <v>57</v>
      </c>
      <c r="C23" s="121"/>
      <c r="D23" s="80"/>
      <c r="E23" s="29">
        <f>F22</f>
        <v>2.946759259259259E-2</v>
      </c>
      <c r="F23" s="10">
        <v>4.7719907407407412E-2</v>
      </c>
      <c r="G23" s="7">
        <f>F23-E23</f>
        <v>1.8252314814814822E-2</v>
      </c>
      <c r="H23" s="32">
        <v>0</v>
      </c>
      <c r="I23" s="9">
        <v>0</v>
      </c>
      <c r="J23" s="32">
        <v>0</v>
      </c>
      <c r="K23" s="9">
        <v>0</v>
      </c>
      <c r="L23" s="32">
        <v>1</v>
      </c>
      <c r="M23" s="9">
        <v>0</v>
      </c>
      <c r="N23" s="32">
        <v>0</v>
      </c>
      <c r="O23" s="9">
        <v>1</v>
      </c>
      <c r="P23" s="32">
        <v>0</v>
      </c>
      <c r="Q23" s="18">
        <f>SUM(H23:P23)</f>
        <v>2</v>
      </c>
      <c r="R23" s="64">
        <f>TIME(0,Q23,0)</f>
        <v>1.3888888888888889E-3</v>
      </c>
      <c r="S23" s="10">
        <v>0</v>
      </c>
      <c r="T23" s="143">
        <f>G23+R23-S23</f>
        <v>1.9641203703703709E-2</v>
      </c>
      <c r="U23" s="36">
        <f>IF(OR(J23=AA$2,I23=AA$2),"",T23)</f>
        <v>1.9641203703703709E-2</v>
      </c>
      <c r="V23" s="39">
        <f>IF(OR(I23=AA$2,J23=AA$2),"DISC",RANK(U23,U$4:U$31738,1))</f>
        <v>14</v>
      </c>
      <c r="W23" s="108"/>
      <c r="X23" s="124"/>
      <c r="Y23" s="106"/>
    </row>
    <row r="24" spans="1:25" ht="15" customHeight="1">
      <c r="A24" s="78"/>
      <c r="B24" s="46" t="s">
        <v>58</v>
      </c>
      <c r="C24" s="121"/>
      <c r="D24" s="80"/>
      <c r="E24" s="30">
        <f>F23</f>
        <v>4.7719907407407412E-2</v>
      </c>
      <c r="F24" s="24">
        <v>6.6921296296296298E-2</v>
      </c>
      <c r="G24" s="25">
        <f>F24-E24</f>
        <v>1.9201388888888886E-2</v>
      </c>
      <c r="H24" s="33">
        <v>2</v>
      </c>
      <c r="I24" s="26">
        <v>0</v>
      </c>
      <c r="J24" s="33">
        <v>0</v>
      </c>
      <c r="K24" s="26">
        <v>0</v>
      </c>
      <c r="L24" s="33">
        <v>3</v>
      </c>
      <c r="M24" s="26">
        <v>0</v>
      </c>
      <c r="N24" s="33">
        <v>0</v>
      </c>
      <c r="O24" s="26">
        <v>0</v>
      </c>
      <c r="P24" s="33">
        <v>0</v>
      </c>
      <c r="Q24" s="27">
        <f>SUM(H24:P24)</f>
        <v>5</v>
      </c>
      <c r="R24" s="65">
        <f>TIME(0,Q24,0)</f>
        <v>3.472222222222222E-3</v>
      </c>
      <c r="S24" s="24">
        <v>2.8935185185185189E-4</v>
      </c>
      <c r="T24" s="144">
        <f>G24+R24-S24</f>
        <v>2.2384259259259257E-2</v>
      </c>
      <c r="U24" s="40">
        <f>IF(OR(J24=AA$2,I24=AA$2),"",T24)</f>
        <v>2.2384259259259257E-2</v>
      </c>
      <c r="V24" s="41">
        <f>IF(OR(I24=AA$2,J24=AA$2),"DISC",RANK(U24,U$4:U$31738,1))</f>
        <v>21</v>
      </c>
      <c r="W24" s="109"/>
      <c r="X24" s="125"/>
      <c r="Y24" s="106"/>
    </row>
    <row r="25" spans="1:25" ht="15" customHeight="1">
      <c r="A25" s="77">
        <v>41</v>
      </c>
      <c r="B25" s="45" t="s">
        <v>154</v>
      </c>
      <c r="C25" s="126" t="s">
        <v>175</v>
      </c>
      <c r="D25" s="79">
        <v>5.486111111111111E-2</v>
      </c>
      <c r="E25" s="28">
        <f t="shared" ref="E25" si="11">D25</f>
        <v>5.486111111111111E-2</v>
      </c>
      <c r="F25" s="19">
        <v>7.4224537037037033E-2</v>
      </c>
      <c r="G25" s="20">
        <f t="shared" ref="G25:G27" si="12">F25-E25</f>
        <v>1.9363425925925923E-2</v>
      </c>
      <c r="H25" s="31">
        <v>2</v>
      </c>
      <c r="I25" s="21">
        <v>0</v>
      </c>
      <c r="J25" s="31">
        <v>0</v>
      </c>
      <c r="K25" s="21">
        <v>0</v>
      </c>
      <c r="L25" s="31">
        <v>2</v>
      </c>
      <c r="M25" s="21">
        <v>0</v>
      </c>
      <c r="N25" s="31">
        <v>0</v>
      </c>
      <c r="O25" s="21">
        <v>0</v>
      </c>
      <c r="P25" s="31">
        <v>1</v>
      </c>
      <c r="Q25" s="22">
        <f t="shared" ref="Q25:Q27" si="13">SUM(H25:P25)</f>
        <v>5</v>
      </c>
      <c r="R25" s="63">
        <f t="shared" ref="R25:R27" si="14">TIME(0,Q25,0)</f>
        <v>3.472222222222222E-3</v>
      </c>
      <c r="S25" s="23">
        <v>0</v>
      </c>
      <c r="T25" s="142">
        <f t="shared" ref="T25:T27" si="15">G25+R25-S25</f>
        <v>2.2835648148148147E-2</v>
      </c>
      <c r="U25" s="37">
        <f>IF(OR(J25=AA$2,I25=AA$2),"",T25)</f>
        <v>2.2835648148148147E-2</v>
      </c>
      <c r="V25" s="38">
        <f>IF(OR(I25=AA$2,J25=AA$2),"DISC",RANK(U25,U$4:U$31738,1))</f>
        <v>25</v>
      </c>
      <c r="W25" s="107">
        <f t="shared" ref="W25" si="16">SUM(T25:T27)</f>
        <v>6.6643518518518519E-2</v>
      </c>
      <c r="X25" s="123">
        <f>IF(OR(J25=AA$2,I25=AA$2,I26=AA$2,I27=AA$2,J26=AA$2,J27=AA$2),"",W25)</f>
        <v>6.6643518518518519E-2</v>
      </c>
      <c r="Y25" s="105">
        <f>IF(OR(V25="DISC",V26="DISC",V27="DISC"),"DISC",RANK(X25,X$4:X$31738,1))</f>
        <v>8</v>
      </c>
    </row>
    <row r="26" spans="1:25" ht="15" customHeight="1">
      <c r="A26" s="78"/>
      <c r="B26" s="46" t="s">
        <v>153</v>
      </c>
      <c r="C26" s="127"/>
      <c r="D26" s="80"/>
      <c r="E26" s="29">
        <f t="shared" ref="E26:E27" si="17">F25</f>
        <v>7.4224537037037033E-2</v>
      </c>
      <c r="F26" s="10">
        <v>9.2453703703703705E-2</v>
      </c>
      <c r="G26" s="7">
        <f t="shared" si="12"/>
        <v>1.8229166666666671E-2</v>
      </c>
      <c r="H26" s="32">
        <v>1</v>
      </c>
      <c r="I26" s="9">
        <v>0</v>
      </c>
      <c r="J26" s="32">
        <v>0</v>
      </c>
      <c r="K26" s="9">
        <v>0</v>
      </c>
      <c r="L26" s="32">
        <v>2</v>
      </c>
      <c r="M26" s="9">
        <v>0</v>
      </c>
      <c r="N26" s="32">
        <v>1</v>
      </c>
      <c r="O26" s="9">
        <v>0</v>
      </c>
      <c r="P26" s="32">
        <v>0</v>
      </c>
      <c r="Q26" s="44">
        <f t="shared" si="13"/>
        <v>4</v>
      </c>
      <c r="R26" s="64">
        <f t="shared" si="14"/>
        <v>2.7777777777777779E-3</v>
      </c>
      <c r="S26" s="10">
        <v>0</v>
      </c>
      <c r="T26" s="143">
        <f t="shared" si="15"/>
        <v>2.100694444444445E-2</v>
      </c>
      <c r="U26" s="36">
        <f>IF(OR(J26=AA$2,I26=AA$2),"",T26)</f>
        <v>2.100694444444445E-2</v>
      </c>
      <c r="V26" s="39">
        <f>IF(OR(I26=AA$2,J26=AA$2),"DISC",RANK(U26,U$4:U$31738,1))</f>
        <v>16</v>
      </c>
      <c r="W26" s="108"/>
      <c r="X26" s="124"/>
      <c r="Y26" s="106"/>
    </row>
    <row r="27" spans="1:25" ht="15" customHeight="1">
      <c r="A27" s="81"/>
      <c r="B27" s="47" t="s">
        <v>152</v>
      </c>
      <c r="C27" s="128"/>
      <c r="D27" s="80"/>
      <c r="E27" s="30">
        <f t="shared" si="17"/>
        <v>9.2453703703703705E-2</v>
      </c>
      <c r="F27" s="24">
        <v>0.10969907407407407</v>
      </c>
      <c r="G27" s="25">
        <f t="shared" si="12"/>
        <v>1.7245370370370369E-2</v>
      </c>
      <c r="H27" s="33">
        <v>2</v>
      </c>
      <c r="I27" s="26">
        <v>0</v>
      </c>
      <c r="J27" s="33">
        <v>0</v>
      </c>
      <c r="K27" s="26">
        <v>0</v>
      </c>
      <c r="L27" s="33">
        <v>3</v>
      </c>
      <c r="M27" s="26">
        <v>0</v>
      </c>
      <c r="N27" s="33">
        <v>1</v>
      </c>
      <c r="O27" s="26">
        <v>1</v>
      </c>
      <c r="P27" s="33">
        <v>1</v>
      </c>
      <c r="Q27" s="27">
        <f t="shared" si="13"/>
        <v>8</v>
      </c>
      <c r="R27" s="65">
        <f t="shared" si="14"/>
        <v>5.5555555555555558E-3</v>
      </c>
      <c r="S27" s="24">
        <v>0</v>
      </c>
      <c r="T27" s="144">
        <f t="shared" si="15"/>
        <v>2.2800925925925926E-2</v>
      </c>
      <c r="U27" s="40">
        <f>IF(OR(J27=AA$2,I27=AA$2),"",T27)</f>
        <v>2.2800925925925926E-2</v>
      </c>
      <c r="V27" s="41">
        <f>IF(OR(I27=AA$2,J27=AA$2),"DISC",RANK(U27,U$4:U$31738,1))</f>
        <v>24</v>
      </c>
      <c r="W27" s="109"/>
      <c r="X27" s="125"/>
      <c r="Y27" s="106"/>
    </row>
    <row r="28" spans="1:25" ht="15" customHeight="1">
      <c r="A28" s="77">
        <v>27</v>
      </c>
      <c r="B28" s="45" t="s">
        <v>116</v>
      </c>
      <c r="C28" s="120" t="s">
        <v>182</v>
      </c>
      <c r="D28" s="79">
        <v>3.6111111111111101E-2</v>
      </c>
      <c r="E28" s="28">
        <f t="shared" ref="E28" si="18">D28</f>
        <v>3.6111111111111101E-2</v>
      </c>
      <c r="F28" s="19">
        <v>5.3379629629629631E-2</v>
      </c>
      <c r="G28" s="20">
        <f>F28-E28</f>
        <v>1.726851851851853E-2</v>
      </c>
      <c r="H28" s="31">
        <v>0</v>
      </c>
      <c r="I28" s="21">
        <v>0</v>
      </c>
      <c r="J28" s="31">
        <v>0</v>
      </c>
      <c r="K28" s="21">
        <v>0</v>
      </c>
      <c r="L28" s="31">
        <v>3</v>
      </c>
      <c r="M28" s="21">
        <v>0</v>
      </c>
      <c r="N28" s="31">
        <v>0</v>
      </c>
      <c r="O28" s="21">
        <v>0</v>
      </c>
      <c r="P28" s="31">
        <v>0</v>
      </c>
      <c r="Q28" s="22">
        <f>SUM(H28:P28)</f>
        <v>3</v>
      </c>
      <c r="R28" s="63">
        <f>TIME(0,Q28,0)</f>
        <v>2.0833333333333333E-3</v>
      </c>
      <c r="S28" s="23">
        <v>0</v>
      </c>
      <c r="T28" s="142">
        <f>G28+R28-S28</f>
        <v>1.9351851851851863E-2</v>
      </c>
      <c r="U28" s="37">
        <f>IF(OR(J28=AA$2,I28=AA$2),"",T28)</f>
        <v>1.9351851851851863E-2</v>
      </c>
      <c r="V28" s="38">
        <f>IF(OR(I28=AA$2,J28=AA$2),"DISC",RANK(U28,U$4:U$31738,1))</f>
        <v>12</v>
      </c>
      <c r="W28" s="107">
        <f t="shared" ref="W28" si="19">SUM(T28:T30)</f>
        <v>6.9178240740740748E-2</v>
      </c>
      <c r="X28" s="123">
        <f>IF(OR(J28=AA$2,I28=AA$2,I29=AA$2,I30=AA$2,J29=AA$2,J30=AA$2),"",W28)</f>
        <v>6.9178240740740748E-2</v>
      </c>
      <c r="Y28" s="105">
        <f>IF(OR(V28="DISC",V29="DISC",V30="DISC"),"DISC",RANK(X28,X$4:X$31738,1))</f>
        <v>9</v>
      </c>
    </row>
    <row r="29" spans="1:25" ht="15" customHeight="1">
      <c r="A29" s="78"/>
      <c r="B29" s="46" t="s">
        <v>115</v>
      </c>
      <c r="C29" s="121"/>
      <c r="D29" s="80"/>
      <c r="E29" s="29">
        <f t="shared" ref="E29:E30" si="20">F28</f>
        <v>5.3379629629629631E-2</v>
      </c>
      <c r="F29" s="10">
        <v>7.3668981481481488E-2</v>
      </c>
      <c r="G29" s="7">
        <f>F29-E29</f>
        <v>2.0289351851851857E-2</v>
      </c>
      <c r="H29" s="32">
        <v>2</v>
      </c>
      <c r="I29" s="9">
        <v>0</v>
      </c>
      <c r="J29" s="32">
        <v>0</v>
      </c>
      <c r="K29" s="9">
        <v>0</v>
      </c>
      <c r="L29" s="32">
        <v>1</v>
      </c>
      <c r="M29" s="9">
        <v>0</v>
      </c>
      <c r="N29" s="32">
        <v>0</v>
      </c>
      <c r="O29" s="9">
        <v>3</v>
      </c>
      <c r="P29" s="32">
        <v>0</v>
      </c>
      <c r="Q29" s="18">
        <f>SUM(H29:P29)</f>
        <v>6</v>
      </c>
      <c r="R29" s="64">
        <f>TIME(0,Q29,0)</f>
        <v>4.1666666666666666E-3</v>
      </c>
      <c r="S29" s="10">
        <v>0</v>
      </c>
      <c r="T29" s="143">
        <f>G29+R29-S29</f>
        <v>2.4456018518518523E-2</v>
      </c>
      <c r="U29" s="36">
        <f>IF(OR(J29=AA$2,I29=AA$2),"",T29)</f>
        <v>2.4456018518518523E-2</v>
      </c>
      <c r="V29" s="39">
        <f>IF(OR(I29=AA$2,J29=AA$2),"DISC",RANK(U29,U$4:U$31738,1))</f>
        <v>28</v>
      </c>
      <c r="W29" s="108"/>
      <c r="X29" s="124"/>
      <c r="Y29" s="106"/>
    </row>
    <row r="30" spans="1:25" ht="15" customHeight="1">
      <c r="A30" s="78"/>
      <c r="B30" s="46" t="s">
        <v>114</v>
      </c>
      <c r="C30" s="121"/>
      <c r="D30" s="82"/>
      <c r="E30" s="30">
        <f t="shared" si="20"/>
        <v>7.3668981481481488E-2</v>
      </c>
      <c r="F30" s="24">
        <v>9.2789351851851845E-2</v>
      </c>
      <c r="G30" s="25">
        <f>F30-E30</f>
        <v>1.9120370370370357E-2</v>
      </c>
      <c r="H30" s="33">
        <v>2</v>
      </c>
      <c r="I30" s="26">
        <v>0</v>
      </c>
      <c r="J30" s="33">
        <v>0</v>
      </c>
      <c r="K30" s="26">
        <v>0</v>
      </c>
      <c r="L30" s="33">
        <v>3</v>
      </c>
      <c r="M30" s="26">
        <v>0</v>
      </c>
      <c r="N30" s="33">
        <v>0</v>
      </c>
      <c r="O30" s="26">
        <v>4</v>
      </c>
      <c r="P30" s="33">
        <v>0</v>
      </c>
      <c r="Q30" s="27">
        <f>SUM(H30:P30)</f>
        <v>9</v>
      </c>
      <c r="R30" s="65">
        <f>TIME(0,Q30,0)</f>
        <v>6.2499999999999995E-3</v>
      </c>
      <c r="S30" s="24">
        <v>0</v>
      </c>
      <c r="T30" s="144">
        <f>G30+R30-S30</f>
        <v>2.5370370370370356E-2</v>
      </c>
      <c r="U30" s="40">
        <f>IF(OR(J30=AA$2,I30=AA$2),"",T30)</f>
        <v>2.5370370370370356E-2</v>
      </c>
      <c r="V30" s="41">
        <f>IF(OR(I30=AA$2,J30=AA$2),"DISC",RANK(U30,U$4:U$31738,1))</f>
        <v>30</v>
      </c>
      <c r="W30" s="109"/>
      <c r="X30" s="125"/>
      <c r="Y30" s="106"/>
    </row>
    <row r="31" spans="1:25" ht="15" customHeight="1">
      <c r="A31" s="77">
        <v>39</v>
      </c>
      <c r="B31" s="45" t="s">
        <v>146</v>
      </c>
      <c r="C31" s="120" t="s">
        <v>178</v>
      </c>
      <c r="D31" s="79">
        <v>5.2777777777777798E-2</v>
      </c>
      <c r="E31" s="28">
        <f>D31</f>
        <v>5.2777777777777798E-2</v>
      </c>
      <c r="F31" s="19">
        <v>7.1759259259259259E-2</v>
      </c>
      <c r="G31" s="20">
        <f>F31-E31</f>
        <v>1.898148148148146E-2</v>
      </c>
      <c r="H31" s="31">
        <v>1</v>
      </c>
      <c r="I31" s="21">
        <v>0</v>
      </c>
      <c r="J31" s="31">
        <v>0</v>
      </c>
      <c r="K31" s="21">
        <v>0</v>
      </c>
      <c r="L31" s="31">
        <v>3</v>
      </c>
      <c r="M31" s="21">
        <v>0</v>
      </c>
      <c r="N31" s="31">
        <v>0</v>
      </c>
      <c r="O31" s="21">
        <v>1</v>
      </c>
      <c r="P31" s="31">
        <v>0</v>
      </c>
      <c r="Q31" s="22">
        <f>SUM(H31:P31)</f>
        <v>5</v>
      </c>
      <c r="R31" s="63">
        <f>TIME(0,Q31,0)</f>
        <v>3.472222222222222E-3</v>
      </c>
      <c r="S31" s="23">
        <v>0</v>
      </c>
      <c r="T31" s="142">
        <f>G31+R31-S31</f>
        <v>2.2453703703703684E-2</v>
      </c>
      <c r="U31" s="37">
        <f>IF(OR(J31=AA$2,I31=AA$2),"",T31)</f>
        <v>2.2453703703703684E-2</v>
      </c>
      <c r="V31" s="38">
        <f>IF(OR(I31=AA$2,J31=AA$2),"DISC",RANK(U31,U$4:U$31738,1))</f>
        <v>22</v>
      </c>
      <c r="W31" s="107">
        <f t="shared" ref="W31" si="21">SUM(T31:T33)</f>
        <v>7.0879629629629626E-2</v>
      </c>
      <c r="X31" s="123">
        <f>IF(OR(J31=AA$2,I31=AA$2,I32=AA$2,I33=AA$2,J32=AA$2,J33=AA$2),"",W31)</f>
        <v>7.0879629629629626E-2</v>
      </c>
      <c r="Y31" s="105">
        <f>IF(OR(V31="DISC",V32="DISC",V33="DISC"),"DISC",RANK(X31,X$4:X$31738,1))</f>
        <v>10</v>
      </c>
    </row>
    <row r="32" spans="1:25" ht="15" customHeight="1">
      <c r="A32" s="78"/>
      <c r="B32" s="46" t="s">
        <v>147</v>
      </c>
      <c r="C32" s="121"/>
      <c r="D32" s="80"/>
      <c r="E32" s="29">
        <f>F31</f>
        <v>7.1759259259259259E-2</v>
      </c>
      <c r="F32" s="10">
        <v>9.3402777777777779E-2</v>
      </c>
      <c r="G32" s="7">
        <f>F32-E32</f>
        <v>2.164351851851852E-2</v>
      </c>
      <c r="H32" s="32">
        <v>2</v>
      </c>
      <c r="I32" s="9">
        <v>0</v>
      </c>
      <c r="J32" s="32">
        <v>0</v>
      </c>
      <c r="K32" s="9">
        <v>0</v>
      </c>
      <c r="L32" s="32">
        <v>2</v>
      </c>
      <c r="M32" s="9">
        <v>0</v>
      </c>
      <c r="N32" s="32">
        <v>0</v>
      </c>
      <c r="O32" s="9">
        <v>1</v>
      </c>
      <c r="P32" s="32">
        <v>0</v>
      </c>
      <c r="Q32" s="18">
        <f>SUM(H32:P32)</f>
        <v>5</v>
      </c>
      <c r="R32" s="64">
        <f>TIME(0,Q32,0)</f>
        <v>3.472222222222222E-3</v>
      </c>
      <c r="S32" s="10">
        <v>0</v>
      </c>
      <c r="T32" s="143">
        <f>G32+R32-S32</f>
        <v>2.5115740740740744E-2</v>
      </c>
      <c r="U32" s="36">
        <f>IF(OR(J32=AA$2,I32=AA$2),"",T32)</f>
        <v>2.5115740740740744E-2</v>
      </c>
      <c r="V32" s="39">
        <f>IF(OR(I32=AA$2,J32=AA$2),"DISC",RANK(U32,U$4:U$31738,1))</f>
        <v>29</v>
      </c>
      <c r="W32" s="108"/>
      <c r="X32" s="124"/>
      <c r="Y32" s="106"/>
    </row>
    <row r="33" spans="1:25" ht="15" customHeight="1">
      <c r="A33" s="81"/>
      <c r="B33" s="47" t="s">
        <v>148</v>
      </c>
      <c r="C33" s="132"/>
      <c r="D33" s="82"/>
      <c r="E33" s="30">
        <f>F32</f>
        <v>9.3402777777777779E-2</v>
      </c>
      <c r="F33" s="24">
        <v>0.11462962962962964</v>
      </c>
      <c r="G33" s="25">
        <f>F33-E33</f>
        <v>2.1226851851851858E-2</v>
      </c>
      <c r="H33" s="33">
        <v>0</v>
      </c>
      <c r="I33" s="26">
        <v>0</v>
      </c>
      <c r="J33" s="33">
        <v>0</v>
      </c>
      <c r="K33" s="26">
        <v>0</v>
      </c>
      <c r="L33" s="33">
        <v>2</v>
      </c>
      <c r="M33" s="26">
        <v>0</v>
      </c>
      <c r="N33" s="33">
        <v>1</v>
      </c>
      <c r="O33" s="26">
        <v>0</v>
      </c>
      <c r="P33" s="33">
        <v>0</v>
      </c>
      <c r="Q33" s="27">
        <f>SUM(H33:P33)</f>
        <v>3</v>
      </c>
      <c r="R33" s="65">
        <f>TIME(0,Q33,0)</f>
        <v>2.0833333333333333E-3</v>
      </c>
      <c r="S33" s="24">
        <v>0</v>
      </c>
      <c r="T33" s="144">
        <f>G33+R33-S33</f>
        <v>2.3310185185185191E-2</v>
      </c>
      <c r="U33" s="40">
        <f>IF(OR(J33=AA$2,I33=AA$2),"",T33)</f>
        <v>2.3310185185185191E-2</v>
      </c>
      <c r="V33" s="41">
        <f>IF(OR(I33=AA$2,J33=AA$2),"DISC",RANK(U33,U$4:U$31738,1))</f>
        <v>26</v>
      </c>
      <c r="W33" s="109"/>
      <c r="X33" s="125"/>
      <c r="Y33" s="106"/>
    </row>
  </sheetData>
  <sheetProtection password="C71F" sheet="1" objects="1" scenarios="1"/>
  <mergeCells count="83">
    <mergeCell ref="Y25:Y27"/>
    <mergeCell ref="A25:A27"/>
    <mergeCell ref="C25:C27"/>
    <mergeCell ref="D25:D27"/>
    <mergeCell ref="W25:W27"/>
    <mergeCell ref="X25:X27"/>
    <mergeCell ref="X31:X33"/>
    <mergeCell ref="Y31:Y33"/>
    <mergeCell ref="X28:X30"/>
    <mergeCell ref="Y28:Y30"/>
    <mergeCell ref="X7:X9"/>
    <mergeCell ref="Y7:Y9"/>
    <mergeCell ref="X13:X15"/>
    <mergeCell ref="Y13:Y15"/>
    <mergeCell ref="X10:X12"/>
    <mergeCell ref="Y10:Y12"/>
    <mergeCell ref="X16:X18"/>
    <mergeCell ref="Y16:Y18"/>
    <mergeCell ref="Y1:Y3"/>
    <mergeCell ref="X22:X24"/>
    <mergeCell ref="Y22:Y24"/>
    <mergeCell ref="X19:X21"/>
    <mergeCell ref="Y19:Y21"/>
    <mergeCell ref="X4:X6"/>
    <mergeCell ref="Y4:Y6"/>
    <mergeCell ref="A28:A30"/>
    <mergeCell ref="C28:C30"/>
    <mergeCell ref="A19:A21"/>
    <mergeCell ref="C19:C21"/>
    <mergeCell ref="D19:D21"/>
    <mergeCell ref="A4:A6"/>
    <mergeCell ref="C4:C6"/>
    <mergeCell ref="D4:D6"/>
    <mergeCell ref="W4:W6"/>
    <mergeCell ref="W28:W30"/>
    <mergeCell ref="A7:A9"/>
    <mergeCell ref="C7:C9"/>
    <mergeCell ref="A13:A15"/>
    <mergeCell ref="C13:C15"/>
    <mergeCell ref="D13:D15"/>
    <mergeCell ref="A31:A33"/>
    <mergeCell ref="C31:C33"/>
    <mergeCell ref="A10:A12"/>
    <mergeCell ref="C10:C12"/>
    <mergeCell ref="A16:A18"/>
    <mergeCell ref="C16:C18"/>
    <mergeCell ref="D31:D33"/>
    <mergeCell ref="D28:D30"/>
    <mergeCell ref="D7:D9"/>
    <mergeCell ref="D10:D12"/>
    <mergeCell ref="D16:D18"/>
    <mergeCell ref="D22:D24"/>
    <mergeCell ref="J2:J3"/>
    <mergeCell ref="A22:A24"/>
    <mergeCell ref="C22:C24"/>
    <mergeCell ref="G1:G3"/>
    <mergeCell ref="A1:A3"/>
    <mergeCell ref="C1:C3"/>
    <mergeCell ref="D1:D3"/>
    <mergeCell ref="E1:E3"/>
    <mergeCell ref="F1:F3"/>
    <mergeCell ref="B2:B3"/>
    <mergeCell ref="H2:H3"/>
    <mergeCell ref="I2:I3"/>
    <mergeCell ref="T1:T3"/>
    <mergeCell ref="V1:V3"/>
    <mergeCell ref="W1:W3"/>
    <mergeCell ref="L2:M2"/>
    <mergeCell ref="N2:N3"/>
    <mergeCell ref="O2:O3"/>
    <mergeCell ref="P2:P3"/>
    <mergeCell ref="Q2:Q3"/>
    <mergeCell ref="S1:S3"/>
    <mergeCell ref="R1:R3"/>
    <mergeCell ref="H1:Q1"/>
    <mergeCell ref="K2:K3"/>
    <mergeCell ref="W7:W9"/>
    <mergeCell ref="W22:W24"/>
    <mergeCell ref="W19:W21"/>
    <mergeCell ref="W31:W33"/>
    <mergeCell ref="W13:W15"/>
    <mergeCell ref="W10:W12"/>
    <mergeCell ref="W16:W18"/>
  </mergeCells>
  <dataValidations count="4">
    <dataValidation type="time" operator="greaterThanOrEqual" allowBlank="1" showInputMessage="1" showErrorMessage="1" prompt="čas jednotlivce v cíli" sqref="F28:F30 F31:F33 F4:F27">
      <formula1>E4</formula1>
    </dataValidation>
    <dataValidation type="time" operator="greaterThanOrEqual" allowBlank="1" showInputMessage="1" showErrorMessage="1" sqref="S4:S33 D4:D33">
      <formula1>0</formula1>
    </dataValidation>
    <dataValidation type="whole" operator="greaterThanOrEqual" allowBlank="1" showInputMessage="1" showErrorMessage="1" sqref="H4:H33 K4:P33">
      <formula1>0</formula1>
    </dataValidation>
    <dataValidation type="list" operator="greaterThanOrEqual" allowBlank="1" showInputMessage="1" showErrorMessage="1" sqref="I4:J33">
      <formula1>$AA$1:$AA$2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4"/>
  <sheetViews>
    <sheetView zoomScale="115" zoomScaleNormal="115" workbookViewId="0">
      <selection activeCell="E28" sqref="E28"/>
    </sheetView>
  </sheetViews>
  <sheetFormatPr defaultRowHeight="15"/>
  <cols>
    <col min="1" max="1" width="5" style="8" customWidth="1"/>
    <col min="2" max="2" width="20.85546875" style="6" customWidth="1"/>
    <col min="3" max="3" width="9.7109375" style="75" customWidth="1"/>
    <col min="4" max="4" width="5.28515625" style="6" hidden="1" customWidth="1"/>
    <col min="5" max="6" width="7.5703125" style="6" customWidth="1"/>
    <col min="7" max="7" width="7.140625" style="6" customWidth="1"/>
    <col min="8" max="8" width="2" style="6" bestFit="1" customWidth="1"/>
    <col min="9" max="9" width="2.140625" style="6" bestFit="1" customWidth="1"/>
    <col min="10" max="10" width="1.85546875" style="6" bestFit="1" customWidth="1"/>
    <col min="11" max="11" width="2.140625" style="6" bestFit="1" customWidth="1"/>
    <col min="12" max="13" width="1.85546875" style="6" bestFit="1" customWidth="1"/>
    <col min="14" max="14" width="2.7109375" style="6" bestFit="1" customWidth="1"/>
    <col min="15" max="15" width="2.5703125" style="6" customWidth="1"/>
    <col min="16" max="16" width="3.5703125" style="6" bestFit="1" customWidth="1"/>
    <col min="17" max="17" width="5.42578125" style="6" hidden="1" customWidth="1"/>
    <col min="18" max="18" width="7.140625" style="66" customWidth="1"/>
    <col min="19" max="19" width="7.28515625" style="6" bestFit="1" customWidth="1"/>
    <col min="20" max="20" width="8.7109375" style="145" customWidth="1"/>
    <col min="21" max="21" width="8.7109375" style="6" hidden="1" customWidth="1"/>
    <col min="22" max="22" width="8.28515625" style="6" customWidth="1"/>
    <col min="23" max="23" width="11.7109375" style="6" customWidth="1"/>
    <col min="24" max="24" width="4.5703125" style="6" hidden="1" customWidth="1"/>
    <col min="25" max="25" width="8.28515625" style="6" customWidth="1"/>
    <col min="26" max="16384" width="9.140625" style="6"/>
  </cols>
  <sheetData>
    <row r="1" spans="1:27" ht="15" customHeight="1">
      <c r="A1" s="104" t="s">
        <v>0</v>
      </c>
      <c r="B1" s="18" t="s">
        <v>1</v>
      </c>
      <c r="C1" s="104" t="s">
        <v>4</v>
      </c>
      <c r="D1" s="104" t="s">
        <v>23</v>
      </c>
      <c r="E1" s="104" t="s">
        <v>21</v>
      </c>
      <c r="F1" s="112" t="s">
        <v>12</v>
      </c>
      <c r="G1" s="104" t="s">
        <v>13</v>
      </c>
      <c r="H1" s="111" t="s">
        <v>14</v>
      </c>
      <c r="I1" s="111"/>
      <c r="J1" s="111"/>
      <c r="K1" s="111"/>
      <c r="L1" s="111"/>
      <c r="M1" s="111"/>
      <c r="N1" s="111"/>
      <c r="O1" s="111"/>
      <c r="P1" s="111"/>
      <c r="Q1" s="111"/>
      <c r="R1" s="112" t="s">
        <v>38</v>
      </c>
      <c r="S1" s="118" t="s">
        <v>16</v>
      </c>
      <c r="T1" s="119" t="s">
        <v>17</v>
      </c>
      <c r="U1" s="17"/>
      <c r="V1" s="104" t="s">
        <v>22</v>
      </c>
      <c r="W1" s="104" t="s">
        <v>19</v>
      </c>
      <c r="X1" s="17"/>
      <c r="Y1" s="104" t="s">
        <v>18</v>
      </c>
      <c r="AA1" s="35">
        <v>0</v>
      </c>
    </row>
    <row r="2" spans="1:27" ht="13.5" customHeight="1">
      <c r="A2" s="104"/>
      <c r="B2" s="110" t="s">
        <v>20</v>
      </c>
      <c r="C2" s="104"/>
      <c r="D2" s="104"/>
      <c r="E2" s="104"/>
      <c r="F2" s="112"/>
      <c r="G2" s="104"/>
      <c r="H2" s="113" t="s">
        <v>33</v>
      </c>
      <c r="I2" s="115" t="s">
        <v>28</v>
      </c>
      <c r="J2" s="115" t="s">
        <v>29</v>
      </c>
      <c r="K2" s="115" t="s">
        <v>30</v>
      </c>
      <c r="L2" s="116" t="s">
        <v>34</v>
      </c>
      <c r="M2" s="117"/>
      <c r="N2" s="113" t="s">
        <v>35</v>
      </c>
      <c r="O2" s="113" t="s">
        <v>36</v>
      </c>
      <c r="P2" s="115" t="s">
        <v>37</v>
      </c>
      <c r="Q2" s="110" t="s">
        <v>15</v>
      </c>
      <c r="R2" s="112"/>
      <c r="S2" s="118"/>
      <c r="T2" s="119"/>
      <c r="U2" s="17"/>
      <c r="V2" s="104"/>
      <c r="W2" s="104"/>
      <c r="X2" s="17"/>
      <c r="Y2" s="104"/>
      <c r="AA2" s="35" t="s">
        <v>36</v>
      </c>
    </row>
    <row r="3" spans="1:27" ht="11.25" customHeight="1">
      <c r="A3" s="104"/>
      <c r="B3" s="110"/>
      <c r="C3" s="122"/>
      <c r="D3" s="104"/>
      <c r="E3" s="104"/>
      <c r="F3" s="112"/>
      <c r="G3" s="104"/>
      <c r="H3" s="114"/>
      <c r="I3" s="115"/>
      <c r="J3" s="115"/>
      <c r="K3" s="115"/>
      <c r="L3" s="34" t="s">
        <v>31</v>
      </c>
      <c r="M3" s="34" t="s">
        <v>32</v>
      </c>
      <c r="N3" s="114"/>
      <c r="O3" s="114"/>
      <c r="P3" s="115"/>
      <c r="Q3" s="110"/>
      <c r="R3" s="112"/>
      <c r="S3" s="118"/>
      <c r="T3" s="119"/>
      <c r="U3" s="17"/>
      <c r="V3" s="104"/>
      <c r="W3" s="104"/>
      <c r="X3" s="17"/>
      <c r="Y3" s="104"/>
    </row>
    <row r="4" spans="1:27" ht="15" customHeight="1">
      <c r="A4" s="77">
        <v>24</v>
      </c>
      <c r="B4" s="45" t="s">
        <v>108</v>
      </c>
      <c r="C4" s="120" t="s">
        <v>183</v>
      </c>
      <c r="D4" s="79">
        <v>3.19444444444444E-2</v>
      </c>
      <c r="E4" s="28">
        <f t="shared" ref="E4" si="0">D4</f>
        <v>3.19444444444444E-2</v>
      </c>
      <c r="F4" s="19">
        <v>4.3750000000000004E-2</v>
      </c>
      <c r="G4" s="20">
        <f>F4-E4</f>
        <v>1.1805555555555604E-2</v>
      </c>
      <c r="H4" s="31">
        <v>0</v>
      </c>
      <c r="I4" s="21">
        <v>0</v>
      </c>
      <c r="J4" s="31">
        <v>0</v>
      </c>
      <c r="K4" s="21">
        <v>0</v>
      </c>
      <c r="L4" s="31">
        <v>1</v>
      </c>
      <c r="M4" s="21">
        <v>1</v>
      </c>
      <c r="N4" s="31">
        <v>0</v>
      </c>
      <c r="O4" s="21">
        <v>2</v>
      </c>
      <c r="P4" s="31">
        <v>0</v>
      </c>
      <c r="Q4" s="22">
        <f>SUM(H4:P4)</f>
        <v>4</v>
      </c>
      <c r="R4" s="63">
        <f>TIME(0,Q4,0)</f>
        <v>2.7777777777777779E-3</v>
      </c>
      <c r="S4" s="23">
        <v>0</v>
      </c>
      <c r="T4" s="142">
        <f>G4+R4-S4</f>
        <v>1.4583333333333382E-2</v>
      </c>
      <c r="U4" s="37">
        <f>IF(OR(J4=AA$2,I4=AA$2),"",T4)</f>
        <v>1.4583333333333382E-2</v>
      </c>
      <c r="V4" s="38">
        <f>IF(OR(I4=AA$2,J4=AA$2),"DISC",RANK(U4,U$4:U$31739,1))</f>
        <v>8</v>
      </c>
      <c r="W4" s="107">
        <f t="shared" ref="W4" si="1">SUM(T4:T6)</f>
        <v>3.7152777777777812E-2</v>
      </c>
      <c r="X4" s="123">
        <f>IF(OR(J4=AA$2,I4=AA$2,I5=AA$2,I6=AA$2,J5=AA$2,J6=AA$2),"",W4)</f>
        <v>3.7152777777777812E-2</v>
      </c>
      <c r="Y4" s="105">
        <f>IF(OR(V4="DISC",V5="DISC",V6="DISC"),"DISC",RANK(X4,X$4:X$31739,1))</f>
        <v>1</v>
      </c>
    </row>
    <row r="5" spans="1:27" ht="15" customHeight="1">
      <c r="A5" s="78"/>
      <c r="B5" s="46" t="s">
        <v>107</v>
      </c>
      <c r="C5" s="121"/>
      <c r="D5" s="80"/>
      <c r="E5" s="29">
        <f t="shared" ref="E5:E6" si="2">F4</f>
        <v>4.3750000000000004E-2</v>
      </c>
      <c r="F5" s="10">
        <v>5.4398148148148147E-2</v>
      </c>
      <c r="G5" s="7">
        <f>F5-E5</f>
        <v>1.0648148148148143E-2</v>
      </c>
      <c r="H5" s="32">
        <v>0</v>
      </c>
      <c r="I5" s="9">
        <v>0</v>
      </c>
      <c r="J5" s="32">
        <v>0</v>
      </c>
      <c r="K5" s="9">
        <v>0</v>
      </c>
      <c r="L5" s="32">
        <v>1</v>
      </c>
      <c r="M5" s="9">
        <v>0</v>
      </c>
      <c r="N5" s="32">
        <v>0</v>
      </c>
      <c r="O5" s="9">
        <v>0</v>
      </c>
      <c r="P5" s="32">
        <v>1</v>
      </c>
      <c r="Q5" s="18">
        <f>SUM(H5:P5)</f>
        <v>2</v>
      </c>
      <c r="R5" s="64">
        <f>TIME(0,Q5,0)</f>
        <v>1.3888888888888889E-3</v>
      </c>
      <c r="S5" s="10">
        <v>0</v>
      </c>
      <c r="T5" s="143">
        <f>G5+R5-S5</f>
        <v>1.2037037037037032E-2</v>
      </c>
      <c r="U5" s="36">
        <f>IF(OR(J5=AA$2,I5=AA$2),"",T5)</f>
        <v>1.2037037037037032E-2</v>
      </c>
      <c r="V5" s="39">
        <f>IF(OR(I5=AA$2,J5=AA$2),"DISC",RANK(U5,U$4:U$31739,1))</f>
        <v>2</v>
      </c>
      <c r="W5" s="108"/>
      <c r="X5" s="124"/>
      <c r="Y5" s="106"/>
    </row>
    <row r="6" spans="1:27" ht="15" customHeight="1">
      <c r="A6" s="81"/>
      <c r="B6" s="47" t="s">
        <v>106</v>
      </c>
      <c r="C6" s="132"/>
      <c r="D6" s="82"/>
      <c r="E6" s="30">
        <f t="shared" si="2"/>
        <v>5.4398148148148147E-2</v>
      </c>
      <c r="F6" s="24">
        <v>6.4236111111111105E-2</v>
      </c>
      <c r="G6" s="25">
        <f>F6-E6</f>
        <v>9.8379629629629581E-3</v>
      </c>
      <c r="H6" s="33">
        <v>0</v>
      </c>
      <c r="I6" s="26">
        <v>0</v>
      </c>
      <c r="J6" s="33">
        <v>0</v>
      </c>
      <c r="K6" s="26">
        <v>0</v>
      </c>
      <c r="L6" s="33">
        <v>1</v>
      </c>
      <c r="M6" s="26">
        <v>0</v>
      </c>
      <c r="N6" s="33">
        <v>0</v>
      </c>
      <c r="O6" s="26">
        <v>0</v>
      </c>
      <c r="P6" s="33">
        <v>0</v>
      </c>
      <c r="Q6" s="27">
        <f>SUM(H6:P6)</f>
        <v>1</v>
      </c>
      <c r="R6" s="65">
        <f>TIME(0,Q6,0)</f>
        <v>6.9444444444444447E-4</v>
      </c>
      <c r="S6" s="24">
        <v>0</v>
      </c>
      <c r="T6" s="144">
        <f>G6+R6-S6</f>
        <v>1.0532407407407402E-2</v>
      </c>
      <c r="U6" s="40">
        <f>IF(OR(J6=AA$2,I6=AA$2),"",T6)</f>
        <v>1.0532407407407402E-2</v>
      </c>
      <c r="V6" s="41">
        <f>IF(OR(I6=AA$2,J6=AA$2),"DISC",RANK(U6,U$4:U$31739,1))</f>
        <v>1</v>
      </c>
      <c r="W6" s="109"/>
      <c r="X6" s="125"/>
      <c r="Y6" s="106"/>
    </row>
    <row r="7" spans="1:27" ht="15" customHeight="1">
      <c r="A7" s="77">
        <v>20</v>
      </c>
      <c r="B7" s="45" t="s">
        <v>94</v>
      </c>
      <c r="C7" s="120" t="s">
        <v>178</v>
      </c>
      <c r="D7" s="79">
        <v>2.6388888888888899E-2</v>
      </c>
      <c r="E7" s="28">
        <f t="shared" ref="E7" si="3">D7</f>
        <v>2.6388888888888899E-2</v>
      </c>
      <c r="F7" s="19">
        <v>3.8368055555555551E-2</v>
      </c>
      <c r="G7" s="20">
        <f>F7-E7</f>
        <v>1.1979166666666652E-2</v>
      </c>
      <c r="H7" s="31">
        <v>1</v>
      </c>
      <c r="I7" s="21">
        <v>0</v>
      </c>
      <c r="J7" s="31">
        <v>0</v>
      </c>
      <c r="K7" s="21">
        <v>0</v>
      </c>
      <c r="L7" s="31">
        <v>1</v>
      </c>
      <c r="M7" s="21">
        <v>0</v>
      </c>
      <c r="N7" s="31">
        <v>1</v>
      </c>
      <c r="O7" s="21">
        <v>0</v>
      </c>
      <c r="P7" s="31">
        <v>0</v>
      </c>
      <c r="Q7" s="22">
        <f>SUM(H7:P7)</f>
        <v>3</v>
      </c>
      <c r="R7" s="63">
        <f>TIME(0,Q7,0)</f>
        <v>2.0833333333333333E-3</v>
      </c>
      <c r="S7" s="23">
        <v>0</v>
      </c>
      <c r="T7" s="142">
        <f>G7+R7-S7</f>
        <v>1.4062499999999985E-2</v>
      </c>
      <c r="U7" s="37">
        <f>IF(OR(J7=AA$2,I7=AA$2),"",T7)</f>
        <v>1.4062499999999985E-2</v>
      </c>
      <c r="V7" s="38">
        <f>IF(OR(I7=AA$2,J7=AA$2),"DISC",RANK(U7,U$4:U$31739,1))</f>
        <v>7</v>
      </c>
      <c r="W7" s="107">
        <f t="shared" ref="W7" si="4">SUM(T7:T9)</f>
        <v>4.2476851851851835E-2</v>
      </c>
      <c r="X7" s="123">
        <f>IF(OR(J7=AA$2,I7=AA$2,I8=AA$2,I9=AA$2,J8=AA$2,J9=AA$2),"",W7)</f>
        <v>4.2476851851851835E-2</v>
      </c>
      <c r="Y7" s="105">
        <f>IF(OR(V7="DISC",V8="DISC",V9="DISC"),"DISC",RANK(X7,X$4:X$31739,1))</f>
        <v>2</v>
      </c>
    </row>
    <row r="8" spans="1:27" ht="15" customHeight="1">
      <c r="A8" s="78"/>
      <c r="B8" s="46" t="s">
        <v>95</v>
      </c>
      <c r="C8" s="121"/>
      <c r="D8" s="80"/>
      <c r="E8" s="29">
        <f t="shared" ref="E8:E9" si="5">F7</f>
        <v>3.8368055555555551E-2</v>
      </c>
      <c r="F8" s="10">
        <v>5.0810185185185187E-2</v>
      </c>
      <c r="G8" s="7">
        <f>F8-E8</f>
        <v>1.2442129629629636E-2</v>
      </c>
      <c r="H8" s="32">
        <v>2</v>
      </c>
      <c r="I8" s="9">
        <v>0</v>
      </c>
      <c r="J8" s="32">
        <v>0</v>
      </c>
      <c r="K8" s="9">
        <v>0</v>
      </c>
      <c r="L8" s="32">
        <v>1</v>
      </c>
      <c r="M8" s="9">
        <v>1</v>
      </c>
      <c r="N8" s="32">
        <v>0</v>
      </c>
      <c r="O8" s="9">
        <v>1</v>
      </c>
      <c r="P8" s="32">
        <v>0</v>
      </c>
      <c r="Q8" s="18">
        <f>SUM(H8:P8)</f>
        <v>5</v>
      </c>
      <c r="R8" s="64">
        <f>TIME(0,Q8,0)</f>
        <v>3.472222222222222E-3</v>
      </c>
      <c r="S8" s="10">
        <v>0</v>
      </c>
      <c r="T8" s="143">
        <f>G8+R8-S8</f>
        <v>1.591435185185186E-2</v>
      </c>
      <c r="U8" s="36">
        <f>IF(OR(J8=AA$2,I8=AA$2),"",T8)</f>
        <v>1.591435185185186E-2</v>
      </c>
      <c r="V8" s="39">
        <f>IF(OR(I8=AA$2,J8=AA$2),"DISC",RANK(U8,U$4:U$31739,1))</f>
        <v>10</v>
      </c>
      <c r="W8" s="108"/>
      <c r="X8" s="124"/>
      <c r="Y8" s="106"/>
    </row>
    <row r="9" spans="1:27" ht="15" customHeight="1">
      <c r="A9" s="81"/>
      <c r="B9" s="47" t="s">
        <v>217</v>
      </c>
      <c r="C9" s="132"/>
      <c r="D9" s="82"/>
      <c r="E9" s="30">
        <f t="shared" si="5"/>
        <v>5.0810185185185187E-2</v>
      </c>
      <c r="F9" s="24">
        <v>6.2615740740740736E-2</v>
      </c>
      <c r="G9" s="25">
        <f>F9-E9</f>
        <v>1.1805555555555548E-2</v>
      </c>
      <c r="H9" s="33">
        <v>0</v>
      </c>
      <c r="I9" s="26">
        <v>0</v>
      </c>
      <c r="J9" s="33">
        <v>0</v>
      </c>
      <c r="K9" s="26">
        <v>0</v>
      </c>
      <c r="L9" s="33">
        <v>1</v>
      </c>
      <c r="M9" s="26">
        <v>0</v>
      </c>
      <c r="N9" s="33">
        <v>0</v>
      </c>
      <c r="O9" s="26">
        <v>0</v>
      </c>
      <c r="P9" s="33">
        <v>0</v>
      </c>
      <c r="Q9" s="27">
        <f>SUM(H9:P9)</f>
        <v>1</v>
      </c>
      <c r="R9" s="65">
        <f>TIME(0,Q9,0)</f>
        <v>6.9444444444444447E-4</v>
      </c>
      <c r="S9" s="24">
        <v>0</v>
      </c>
      <c r="T9" s="144">
        <f>G9+R9-S9</f>
        <v>1.2499999999999992E-2</v>
      </c>
      <c r="U9" s="40">
        <f>IF(OR(J9=AA$2,I9=AA$2),"",T9)</f>
        <v>1.2499999999999992E-2</v>
      </c>
      <c r="V9" s="41">
        <f>IF(OR(I9=AA$2,J9=AA$2),"DISC",RANK(U9,U$4:U$31739,1))</f>
        <v>3</v>
      </c>
      <c r="W9" s="109"/>
      <c r="X9" s="125"/>
      <c r="Y9" s="106"/>
    </row>
    <row r="10" spans="1:27" ht="15" customHeight="1">
      <c r="A10" s="77">
        <v>8</v>
      </c>
      <c r="B10" s="45" t="s">
        <v>61</v>
      </c>
      <c r="C10" s="120" t="s">
        <v>182</v>
      </c>
      <c r="D10" s="79">
        <v>9.7222222222222206E-3</v>
      </c>
      <c r="E10" s="28">
        <f>D10</f>
        <v>9.7222222222222206E-3</v>
      </c>
      <c r="F10" s="19">
        <v>2.4201388888888887E-2</v>
      </c>
      <c r="G10" s="20">
        <f>F10-E10</f>
        <v>1.4479166666666666E-2</v>
      </c>
      <c r="H10" s="31">
        <v>1</v>
      </c>
      <c r="I10" s="21">
        <v>0</v>
      </c>
      <c r="J10" s="31">
        <v>0</v>
      </c>
      <c r="K10" s="21">
        <v>0</v>
      </c>
      <c r="L10" s="31">
        <v>2</v>
      </c>
      <c r="M10" s="21">
        <v>0</v>
      </c>
      <c r="N10" s="31">
        <v>0</v>
      </c>
      <c r="O10" s="21">
        <v>2</v>
      </c>
      <c r="P10" s="31">
        <v>0</v>
      </c>
      <c r="Q10" s="22">
        <f>SUM(H10:P10)</f>
        <v>5</v>
      </c>
      <c r="R10" s="63">
        <f>TIME(0,Q10,0)</f>
        <v>3.472222222222222E-3</v>
      </c>
      <c r="S10" s="23">
        <v>0</v>
      </c>
      <c r="T10" s="142">
        <f>G10+R10-S10</f>
        <v>1.7951388888888888E-2</v>
      </c>
      <c r="U10" s="37">
        <f>IF(OR(J10=AA$2,I10=AA$2),"",T10)</f>
        <v>1.7951388888888888E-2</v>
      </c>
      <c r="V10" s="38">
        <f>IF(OR(I10=AA$2,J10=AA$2),"DISC",RANK(U10,U$4:U$31739,1))</f>
        <v>12</v>
      </c>
      <c r="W10" s="107">
        <f>SUM(T10:T12)</f>
        <v>4.4027777777777784E-2</v>
      </c>
      <c r="X10" s="123">
        <f>IF(OR(J10=AA$2,I10=AA$2,I11=AA$2,I12=AA$2,J11=AA$2,J12=AA$2),"",W10)</f>
        <v>4.4027777777777784E-2</v>
      </c>
      <c r="Y10" s="105">
        <f>IF(OR(V10="DISC",V11="DISC",V12="DISC"),"DISC",RANK(X10,X$4:X$31739,1))</f>
        <v>3</v>
      </c>
    </row>
    <row r="11" spans="1:27" ht="15" customHeight="1">
      <c r="A11" s="78"/>
      <c r="B11" s="46" t="s">
        <v>210</v>
      </c>
      <c r="C11" s="121"/>
      <c r="D11" s="80"/>
      <c r="E11" s="29">
        <f>F10</f>
        <v>2.4201388888888887E-2</v>
      </c>
      <c r="F11" s="10">
        <v>3.5914351851851857E-2</v>
      </c>
      <c r="G11" s="7">
        <f>F11-E11</f>
        <v>1.171296296296297E-2</v>
      </c>
      <c r="H11" s="32">
        <v>0</v>
      </c>
      <c r="I11" s="9">
        <v>0</v>
      </c>
      <c r="J11" s="32">
        <v>0</v>
      </c>
      <c r="K11" s="9">
        <v>0</v>
      </c>
      <c r="L11" s="32">
        <v>0</v>
      </c>
      <c r="M11" s="9">
        <v>0</v>
      </c>
      <c r="N11" s="32">
        <v>0</v>
      </c>
      <c r="O11" s="9">
        <v>1</v>
      </c>
      <c r="P11" s="32">
        <v>1</v>
      </c>
      <c r="Q11" s="18">
        <f>SUM(H11:P11)</f>
        <v>2</v>
      </c>
      <c r="R11" s="64">
        <f>TIME(0,Q11,0)</f>
        <v>1.3888888888888889E-3</v>
      </c>
      <c r="S11" s="10">
        <v>1.1574074074074073E-4</v>
      </c>
      <c r="T11" s="143">
        <f>G11+R11-S11</f>
        <v>1.2986111111111118E-2</v>
      </c>
      <c r="U11" s="36">
        <f>IF(OR(J11=AA$2,I11=AA$2),"",T11)</f>
        <v>1.2986111111111118E-2</v>
      </c>
      <c r="V11" s="39">
        <f>IF(OR(I11=AA$2,J11=AA$2),"DISC",RANK(U11,U$4:U$31739,1))</f>
        <v>4</v>
      </c>
      <c r="W11" s="108"/>
      <c r="X11" s="124"/>
      <c r="Y11" s="106"/>
    </row>
    <row r="12" spans="1:27" ht="15" customHeight="1">
      <c r="A12" s="81"/>
      <c r="B12" s="47" t="s">
        <v>59</v>
      </c>
      <c r="C12" s="132"/>
      <c r="D12" s="82"/>
      <c r="E12" s="30">
        <f>F11</f>
        <v>3.5914351851851857E-2</v>
      </c>
      <c r="F12" s="24">
        <v>4.7615740740740743E-2</v>
      </c>
      <c r="G12" s="25">
        <f>F12-E12</f>
        <v>1.1701388888888886E-2</v>
      </c>
      <c r="H12" s="33">
        <v>0</v>
      </c>
      <c r="I12" s="26">
        <v>0</v>
      </c>
      <c r="J12" s="33">
        <v>0</v>
      </c>
      <c r="K12" s="26">
        <v>0</v>
      </c>
      <c r="L12" s="33">
        <v>2</v>
      </c>
      <c r="M12" s="26">
        <v>0</v>
      </c>
      <c r="N12" s="33">
        <v>0</v>
      </c>
      <c r="O12" s="26">
        <v>0</v>
      </c>
      <c r="P12" s="33">
        <v>0</v>
      </c>
      <c r="Q12" s="27">
        <f>SUM(H12:P12)</f>
        <v>2</v>
      </c>
      <c r="R12" s="65">
        <f>TIME(0,Q12,0)</f>
        <v>1.3888888888888889E-3</v>
      </c>
      <c r="S12" s="24">
        <v>0</v>
      </c>
      <c r="T12" s="144">
        <f>G12+R12-S12</f>
        <v>1.3090277777777775E-2</v>
      </c>
      <c r="U12" s="40">
        <f>IF(OR(J12=AA$2,I12=AA$2),"",T12)</f>
        <v>1.3090277777777775E-2</v>
      </c>
      <c r="V12" s="41">
        <f>IF(OR(I12=AA$2,J12=AA$2),"DISC",RANK(U12,U$4:U$31739,1))</f>
        <v>5</v>
      </c>
      <c r="W12" s="109"/>
      <c r="X12" s="125"/>
      <c r="Y12" s="106"/>
    </row>
    <row r="13" spans="1:27" ht="15" customHeight="1">
      <c r="A13" s="77">
        <v>31</v>
      </c>
      <c r="B13" s="45" t="s">
        <v>132</v>
      </c>
      <c r="C13" s="126" t="s">
        <v>182</v>
      </c>
      <c r="D13" s="80">
        <v>4.1666666666666699E-2</v>
      </c>
      <c r="E13" s="28">
        <f t="shared" ref="E13" si="6">D13</f>
        <v>4.1666666666666699E-2</v>
      </c>
      <c r="F13" s="19">
        <v>5.6817129629629627E-2</v>
      </c>
      <c r="G13" s="20">
        <f>F13-E13</f>
        <v>1.5150462962962928E-2</v>
      </c>
      <c r="H13" s="31">
        <v>2</v>
      </c>
      <c r="I13" s="21">
        <v>0</v>
      </c>
      <c r="J13" s="31">
        <v>0</v>
      </c>
      <c r="K13" s="21">
        <v>0</v>
      </c>
      <c r="L13" s="31">
        <v>1</v>
      </c>
      <c r="M13" s="21">
        <v>0</v>
      </c>
      <c r="N13" s="31">
        <v>7</v>
      </c>
      <c r="O13" s="21">
        <v>4</v>
      </c>
      <c r="P13" s="31">
        <v>1</v>
      </c>
      <c r="Q13" s="22">
        <f>SUM(H13:P13)</f>
        <v>15</v>
      </c>
      <c r="R13" s="63">
        <f>TIME(0,Q13,0)</f>
        <v>1.0416666666666666E-2</v>
      </c>
      <c r="S13" s="23">
        <v>0</v>
      </c>
      <c r="T13" s="142">
        <f>G13+R13-S13</f>
        <v>2.5567129629629592E-2</v>
      </c>
      <c r="U13" s="37">
        <f>IF(OR(J13=AA$2,I13=AA$2),"",T13)</f>
        <v>2.5567129629629592E-2</v>
      </c>
      <c r="V13" s="38">
        <f>IF(OR(I13=AA$2,J13=AA$2),"DISC",RANK(U13,U$4:U$31739,1))</f>
        <v>14</v>
      </c>
      <c r="W13" s="107">
        <f t="shared" ref="W13" si="7">SUM(T13:T15)</f>
        <v>6.5787037037037005E-2</v>
      </c>
      <c r="X13" s="123">
        <f>IF(OR(J13=AA$2,I13=AA$2,I14=AA$2,I15=AA$2,J14=AA$2,J15=AA$2),"",W13)</f>
        <v>6.5787037037037005E-2</v>
      </c>
      <c r="Y13" s="105">
        <f>IF(OR(V13="DISC",V14="DISC",V15="DISC"),"DISC",RANK(X13,X$4:X$31739,1))</f>
        <v>4</v>
      </c>
    </row>
    <row r="14" spans="1:27" ht="15" customHeight="1">
      <c r="A14" s="78"/>
      <c r="B14" s="46" t="s">
        <v>131</v>
      </c>
      <c r="C14" s="127"/>
      <c r="D14" s="80"/>
      <c r="E14" s="29">
        <f t="shared" ref="E14:E15" si="8">F13</f>
        <v>5.6817129629629627E-2</v>
      </c>
      <c r="F14" s="10">
        <v>6.9756944444444455E-2</v>
      </c>
      <c r="G14" s="7">
        <f>F14-E14</f>
        <v>1.2939814814814828E-2</v>
      </c>
      <c r="H14" s="32">
        <v>2</v>
      </c>
      <c r="I14" s="9">
        <v>0</v>
      </c>
      <c r="J14" s="32">
        <v>0</v>
      </c>
      <c r="K14" s="9">
        <v>0</v>
      </c>
      <c r="L14" s="32">
        <v>0</v>
      </c>
      <c r="M14" s="9">
        <v>0</v>
      </c>
      <c r="N14" s="32">
        <v>0</v>
      </c>
      <c r="O14" s="9">
        <v>0</v>
      </c>
      <c r="P14" s="32">
        <v>1</v>
      </c>
      <c r="Q14" s="18">
        <f>SUM(H14:P14)</f>
        <v>3</v>
      </c>
      <c r="R14" s="64">
        <f>TIME(0,Q14,0)</f>
        <v>2.0833333333333333E-3</v>
      </c>
      <c r="S14" s="10">
        <v>0</v>
      </c>
      <c r="T14" s="143">
        <f>G14+R14-S14</f>
        <v>1.502314814814816E-2</v>
      </c>
      <c r="U14" s="36">
        <f>IF(OR(J14=AA$2,I14=AA$2),"",T14)</f>
        <v>1.502314814814816E-2</v>
      </c>
      <c r="V14" s="39">
        <f>IF(OR(I14=AA$2,J14=AA$2),"DISC",RANK(U14,U$4:U$31739,1))</f>
        <v>9</v>
      </c>
      <c r="W14" s="108"/>
      <c r="X14" s="124"/>
      <c r="Y14" s="106"/>
    </row>
    <row r="15" spans="1:27" ht="15" customHeight="1">
      <c r="A15" s="81"/>
      <c r="B15" s="47" t="s">
        <v>209</v>
      </c>
      <c r="C15" s="128"/>
      <c r="D15" s="80"/>
      <c r="E15" s="30">
        <f t="shared" si="8"/>
        <v>6.9756944444444455E-2</v>
      </c>
      <c r="F15" s="24">
        <v>8.9398148148148157E-2</v>
      </c>
      <c r="G15" s="25">
        <f>F15-E15</f>
        <v>1.9641203703703702E-2</v>
      </c>
      <c r="H15" s="33">
        <v>2</v>
      </c>
      <c r="I15" s="26">
        <v>0</v>
      </c>
      <c r="J15" s="33">
        <v>0</v>
      </c>
      <c r="K15" s="26">
        <v>0</v>
      </c>
      <c r="L15" s="33">
        <v>2</v>
      </c>
      <c r="M15" s="26">
        <v>2</v>
      </c>
      <c r="N15" s="33">
        <v>2</v>
      </c>
      <c r="O15" s="26">
        <v>0</v>
      </c>
      <c r="P15" s="33">
        <v>0</v>
      </c>
      <c r="Q15" s="27">
        <f>SUM(H15:P15)</f>
        <v>8</v>
      </c>
      <c r="R15" s="65">
        <f>TIME(0,Q15,0)</f>
        <v>5.5555555555555558E-3</v>
      </c>
      <c r="S15" s="24">
        <v>0</v>
      </c>
      <c r="T15" s="144">
        <f>G15+R15-S15</f>
        <v>2.5196759259259259E-2</v>
      </c>
      <c r="U15" s="40">
        <f>IF(OR(J15=AA$2,I15=AA$2),"",T15)</f>
        <v>2.5196759259259259E-2</v>
      </c>
      <c r="V15" s="41">
        <f>IF(OR(I15=AA$2,J15=AA$2),"DISC",RANK(U15,U$4:U$31739,1))</f>
        <v>13</v>
      </c>
      <c r="W15" s="109"/>
      <c r="X15" s="125"/>
      <c r="Y15" s="106"/>
    </row>
    <row r="16" spans="1:27" ht="15" customHeight="1">
      <c r="A16" s="77">
        <v>12</v>
      </c>
      <c r="B16" s="45" t="s">
        <v>70</v>
      </c>
      <c r="C16" s="120" t="s">
        <v>7</v>
      </c>
      <c r="D16" s="79">
        <v>1.52777777777778E-2</v>
      </c>
      <c r="E16" s="28">
        <f t="shared" ref="E16" si="9">D16</f>
        <v>1.52777777777778E-2</v>
      </c>
      <c r="F16" s="19">
        <v>2.8981481481481483E-2</v>
      </c>
      <c r="G16" s="20">
        <f>F16-E16</f>
        <v>1.3703703703703683E-2</v>
      </c>
      <c r="H16" s="31">
        <v>2</v>
      </c>
      <c r="I16" s="21">
        <v>0</v>
      </c>
      <c r="J16" s="31">
        <v>0</v>
      </c>
      <c r="K16" s="21">
        <v>0</v>
      </c>
      <c r="L16" s="31">
        <v>2</v>
      </c>
      <c r="M16" s="21">
        <v>1</v>
      </c>
      <c r="N16" s="31">
        <v>0</v>
      </c>
      <c r="O16" s="21">
        <v>0</v>
      </c>
      <c r="P16" s="31">
        <v>0</v>
      </c>
      <c r="Q16" s="22">
        <f>SUM(H16:P16)</f>
        <v>5</v>
      </c>
      <c r="R16" s="63">
        <f>TIME(0,Q16,0)</f>
        <v>3.472222222222222E-3</v>
      </c>
      <c r="S16" s="23">
        <v>0</v>
      </c>
      <c r="T16" s="142">
        <f>G16+R16-S16</f>
        <v>1.7175925925925907E-2</v>
      </c>
      <c r="U16" s="37">
        <f>IF(OR(J16=AA$2,I16=AA$2),"",T16)</f>
        <v>1.7175925925925907E-2</v>
      </c>
      <c r="V16" s="38">
        <f>IF(OR(I16=AA$2,J16=AA$2),"DISC",RANK(U16,U$4:U$31739,1))</f>
        <v>11</v>
      </c>
      <c r="W16" s="107">
        <f t="shared" ref="W16" si="10">SUM(T16:T18)</f>
        <v>4.4722222222222198E-2</v>
      </c>
      <c r="X16" s="123" t="str">
        <f>IF(OR(J16=AA$2,I16=AA$2,I17=AA$2,I18=AA$2,J17=AA$2,J18=AA$2),"",W16)</f>
        <v/>
      </c>
      <c r="Y16" s="105" t="str">
        <f>IF(OR(V16="DISC",V17="DISC",V18="DISC"),"DISC",RANK(X16,X$4:X$31739,1))</f>
        <v>DISC</v>
      </c>
    </row>
    <row r="17" spans="1:25" ht="15" customHeight="1">
      <c r="A17" s="78"/>
      <c r="B17" s="46" t="s">
        <v>71</v>
      </c>
      <c r="C17" s="121"/>
      <c r="D17" s="80"/>
      <c r="E17" s="29">
        <f t="shared" ref="E17:E18" si="11">F16</f>
        <v>2.8981481481481483E-2</v>
      </c>
      <c r="F17" s="10">
        <v>4.1643518518518517E-2</v>
      </c>
      <c r="G17" s="7">
        <f>F17-E17</f>
        <v>1.2662037037037034E-2</v>
      </c>
      <c r="H17" s="32">
        <v>0</v>
      </c>
      <c r="I17" s="9">
        <v>0</v>
      </c>
      <c r="J17" s="32">
        <v>0</v>
      </c>
      <c r="K17" s="9">
        <v>0</v>
      </c>
      <c r="L17" s="32">
        <v>0</v>
      </c>
      <c r="M17" s="9">
        <v>0</v>
      </c>
      <c r="N17" s="32">
        <v>0</v>
      </c>
      <c r="O17" s="9">
        <v>1</v>
      </c>
      <c r="P17" s="32">
        <v>0</v>
      </c>
      <c r="Q17" s="18">
        <f>SUM(H17:P17)</f>
        <v>1</v>
      </c>
      <c r="R17" s="64">
        <f>TIME(0,Q17,0)</f>
        <v>6.9444444444444447E-4</v>
      </c>
      <c r="S17" s="10">
        <v>0</v>
      </c>
      <c r="T17" s="143">
        <f>G17+R17-S17</f>
        <v>1.3356481481481478E-2</v>
      </c>
      <c r="U17" s="36">
        <f>IF(OR(J17=AA$2,I17=AA$2),"",T17)</f>
        <v>1.3356481481481478E-2</v>
      </c>
      <c r="V17" s="39">
        <f>IF(OR(I17=AA$2,J17=AA$2),"DISC",RANK(U17,U$4:U$31739,1))</f>
        <v>6</v>
      </c>
      <c r="W17" s="108"/>
      <c r="X17" s="124"/>
      <c r="Y17" s="106"/>
    </row>
    <row r="18" spans="1:25" ht="15" customHeight="1">
      <c r="A18" s="81"/>
      <c r="B18" s="47" t="s">
        <v>72</v>
      </c>
      <c r="C18" s="132"/>
      <c r="D18" s="82"/>
      <c r="E18" s="30">
        <f t="shared" si="11"/>
        <v>4.1643518518518517E-2</v>
      </c>
      <c r="F18" s="24">
        <v>5.3900462962962963E-2</v>
      </c>
      <c r="G18" s="25">
        <f>F18-E18</f>
        <v>1.2256944444444445E-2</v>
      </c>
      <c r="H18" s="33">
        <v>1</v>
      </c>
      <c r="I18" s="26" t="s">
        <v>36</v>
      </c>
      <c r="J18" s="33">
        <v>0</v>
      </c>
      <c r="K18" s="26">
        <v>0</v>
      </c>
      <c r="L18" s="33">
        <v>2</v>
      </c>
      <c r="M18" s="26">
        <v>0</v>
      </c>
      <c r="N18" s="33">
        <v>0</v>
      </c>
      <c r="O18" s="26">
        <v>0</v>
      </c>
      <c r="P18" s="33">
        <v>0</v>
      </c>
      <c r="Q18" s="27">
        <f>SUM(H18:P18)</f>
        <v>3</v>
      </c>
      <c r="R18" s="65">
        <f>TIME(0,Q18,0)</f>
        <v>2.0833333333333333E-3</v>
      </c>
      <c r="S18" s="24">
        <v>1.5046296296296297E-4</v>
      </c>
      <c r="T18" s="144">
        <f>G18+R18-S18</f>
        <v>1.4189814814814815E-2</v>
      </c>
      <c r="U18" s="40" t="str">
        <f>IF(OR(J18=AA$2,I18=AA$2),"",T18)</f>
        <v/>
      </c>
      <c r="V18" s="41" t="str">
        <f>IF(OR(I18=AA$2,J18=AA$2),"DISC",RANK(U18,U$4:U$31739,1))</f>
        <v>DISC</v>
      </c>
      <c r="W18" s="109"/>
      <c r="X18" s="125"/>
      <c r="Y18" s="106"/>
    </row>
    <row r="19" spans="1:25" ht="15" customHeight="1"/>
    <row r="20" spans="1:25" ht="15" customHeight="1"/>
    <row r="21" spans="1:25" ht="15" customHeight="1"/>
    <row r="22" spans="1:25" ht="15" customHeight="1"/>
    <row r="23" spans="1:25" ht="15" customHeight="1"/>
    <row r="24" spans="1:25" ht="15" customHeight="1"/>
    <row r="25" spans="1:25" ht="15" customHeight="1"/>
    <row r="26" spans="1:25" ht="15" customHeight="1"/>
    <row r="27" spans="1:25" ht="15" customHeight="1"/>
    <row r="28" spans="1:25" ht="15" customHeight="1"/>
    <row r="29" spans="1:25" ht="15" customHeight="1"/>
    <row r="30" spans="1:25" ht="15" customHeight="1"/>
    <row r="31" spans="1:25" ht="15" customHeight="1"/>
    <row r="32" spans="1:25" ht="15" customHeight="1"/>
    <row r="33" ht="15" customHeight="1"/>
    <row r="34" ht="15" customHeight="1"/>
  </sheetData>
  <mergeCells count="53">
    <mergeCell ref="X13:X15"/>
    <mergeCell ref="Y13:Y15"/>
    <mergeCell ref="Y1:Y3"/>
    <mergeCell ref="X10:X12"/>
    <mergeCell ref="Y10:Y12"/>
    <mergeCell ref="X16:X18"/>
    <mergeCell ref="Y16:Y18"/>
    <mergeCell ref="X7:X9"/>
    <mergeCell ref="Y7:Y9"/>
    <mergeCell ref="X4:X6"/>
    <mergeCell ref="Y4:Y6"/>
    <mergeCell ref="W4:W6"/>
    <mergeCell ref="W13:W15"/>
    <mergeCell ref="D13:D15"/>
    <mergeCell ref="A16:A18"/>
    <mergeCell ref="C16:C18"/>
    <mergeCell ref="A13:A15"/>
    <mergeCell ref="C13:C15"/>
    <mergeCell ref="A7:A9"/>
    <mergeCell ref="C7:C9"/>
    <mergeCell ref="D7:D9"/>
    <mergeCell ref="A4:A6"/>
    <mergeCell ref="C4:C6"/>
    <mergeCell ref="D4:D6"/>
    <mergeCell ref="D16:D18"/>
    <mergeCell ref="J2:J3"/>
    <mergeCell ref="A10:A12"/>
    <mergeCell ref="C10:C12"/>
    <mergeCell ref="G1:G3"/>
    <mergeCell ref="A1:A3"/>
    <mergeCell ref="C1:C3"/>
    <mergeCell ref="D1:D3"/>
    <mergeCell ref="E1:E3"/>
    <mergeCell ref="F1:F3"/>
    <mergeCell ref="B2:B3"/>
    <mergeCell ref="H2:H3"/>
    <mergeCell ref="I2:I3"/>
    <mergeCell ref="S1:S3"/>
    <mergeCell ref="R1:R3"/>
    <mergeCell ref="H1:Q1"/>
    <mergeCell ref="K2:K3"/>
    <mergeCell ref="D10:D12"/>
    <mergeCell ref="L2:M2"/>
    <mergeCell ref="N2:N3"/>
    <mergeCell ref="O2:O3"/>
    <mergeCell ref="P2:P3"/>
    <mergeCell ref="Q2:Q3"/>
    <mergeCell ref="W10:W12"/>
    <mergeCell ref="W16:W18"/>
    <mergeCell ref="W7:W9"/>
    <mergeCell ref="T1:T3"/>
    <mergeCell ref="V1:V3"/>
    <mergeCell ref="W1:W3"/>
  </mergeCells>
  <dataValidations count="4">
    <dataValidation type="time" operator="greaterThanOrEqual" allowBlank="1" showInputMessage="1" showErrorMessage="1" prompt="čas jednotlivce v cíli" sqref="F16:F18 F4:F15">
      <formula1>E4</formula1>
    </dataValidation>
    <dataValidation type="time" operator="greaterThanOrEqual" allowBlank="1" showInputMessage="1" showErrorMessage="1" sqref="D4:D18 S4:S18">
      <formula1>0</formula1>
    </dataValidation>
    <dataValidation type="whole" operator="greaterThanOrEqual" allowBlank="1" showInputMessage="1" showErrorMessage="1" sqref="K4:P18 H4:H18">
      <formula1>0</formula1>
    </dataValidation>
    <dataValidation type="list" operator="greaterThanOrEqual" allowBlank="1" showInputMessage="1" showErrorMessage="1" sqref="I4:J18">
      <formula1>$AA$1:$AA$2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31"/>
  <sheetViews>
    <sheetView zoomScale="115" zoomScaleNormal="115" workbookViewId="0">
      <selection activeCell="O11" sqref="O11"/>
    </sheetView>
  </sheetViews>
  <sheetFormatPr defaultRowHeight="15"/>
  <cols>
    <col min="1" max="1" width="5" style="8" customWidth="1"/>
    <col min="2" max="2" width="20.85546875" style="6" customWidth="1"/>
    <col min="3" max="3" width="9.7109375" style="75" customWidth="1"/>
    <col min="4" max="4" width="5.28515625" style="6" hidden="1" customWidth="1"/>
    <col min="5" max="6" width="7.5703125" style="6" customWidth="1"/>
    <col min="7" max="7" width="7.140625" style="6" customWidth="1"/>
    <col min="8" max="8" width="2" style="6" bestFit="1" customWidth="1"/>
    <col min="9" max="9" width="2.140625" style="6" bestFit="1" customWidth="1"/>
    <col min="10" max="10" width="1.85546875" style="6" bestFit="1" customWidth="1"/>
    <col min="11" max="11" width="2.140625" style="6" bestFit="1" customWidth="1"/>
    <col min="12" max="13" width="1.85546875" style="6" bestFit="1" customWidth="1"/>
    <col min="14" max="14" width="2.7109375" style="6" bestFit="1" customWidth="1"/>
    <col min="15" max="15" width="2.5703125" style="6" customWidth="1"/>
    <col min="16" max="16" width="3.5703125" style="6" bestFit="1" customWidth="1"/>
    <col min="17" max="17" width="5.42578125" style="6" hidden="1" customWidth="1"/>
    <col min="18" max="18" width="7.140625" style="66" customWidth="1"/>
    <col min="19" max="19" width="7.28515625" style="6" bestFit="1" customWidth="1"/>
    <col min="20" max="20" width="8.7109375" style="145" customWidth="1"/>
    <col min="21" max="21" width="8.7109375" style="6" hidden="1" customWidth="1"/>
    <col min="22" max="22" width="8.28515625" style="6" customWidth="1"/>
    <col min="23" max="23" width="11.7109375" style="6" customWidth="1"/>
    <col min="24" max="24" width="7.140625" style="6" hidden="1" customWidth="1"/>
    <col min="25" max="25" width="8.28515625" style="6" customWidth="1"/>
    <col min="26" max="16384" width="9.140625" style="6"/>
  </cols>
  <sheetData>
    <row r="1" spans="1:27" ht="15" customHeight="1">
      <c r="A1" s="104" t="s">
        <v>0</v>
      </c>
      <c r="B1" s="18" t="s">
        <v>1</v>
      </c>
      <c r="C1" s="104" t="s">
        <v>4</v>
      </c>
      <c r="D1" s="104" t="s">
        <v>23</v>
      </c>
      <c r="E1" s="104" t="s">
        <v>21</v>
      </c>
      <c r="F1" s="112" t="s">
        <v>12</v>
      </c>
      <c r="G1" s="104" t="s">
        <v>13</v>
      </c>
      <c r="H1" s="111" t="s">
        <v>14</v>
      </c>
      <c r="I1" s="111"/>
      <c r="J1" s="111"/>
      <c r="K1" s="111"/>
      <c r="L1" s="111"/>
      <c r="M1" s="111"/>
      <c r="N1" s="111"/>
      <c r="O1" s="111"/>
      <c r="P1" s="111"/>
      <c r="Q1" s="111"/>
      <c r="R1" s="112" t="s">
        <v>38</v>
      </c>
      <c r="S1" s="118" t="s">
        <v>16</v>
      </c>
      <c r="T1" s="119" t="s">
        <v>17</v>
      </c>
      <c r="U1" s="17"/>
      <c r="V1" s="104" t="s">
        <v>22</v>
      </c>
      <c r="W1" s="104" t="s">
        <v>19</v>
      </c>
      <c r="X1" s="17"/>
      <c r="Y1" s="104" t="s">
        <v>18</v>
      </c>
      <c r="AA1" s="35">
        <v>0</v>
      </c>
    </row>
    <row r="2" spans="1:27" ht="13.5" customHeight="1">
      <c r="A2" s="104"/>
      <c r="B2" s="110" t="s">
        <v>20</v>
      </c>
      <c r="C2" s="104"/>
      <c r="D2" s="104"/>
      <c r="E2" s="104"/>
      <c r="F2" s="112"/>
      <c r="G2" s="104"/>
      <c r="H2" s="113" t="s">
        <v>33</v>
      </c>
      <c r="I2" s="115" t="s">
        <v>28</v>
      </c>
      <c r="J2" s="115" t="s">
        <v>29</v>
      </c>
      <c r="K2" s="115" t="s">
        <v>30</v>
      </c>
      <c r="L2" s="116" t="s">
        <v>34</v>
      </c>
      <c r="M2" s="117"/>
      <c r="N2" s="113" t="s">
        <v>35</v>
      </c>
      <c r="O2" s="113" t="s">
        <v>36</v>
      </c>
      <c r="P2" s="115" t="s">
        <v>37</v>
      </c>
      <c r="Q2" s="110" t="s">
        <v>15</v>
      </c>
      <c r="R2" s="112"/>
      <c r="S2" s="118"/>
      <c r="T2" s="119"/>
      <c r="U2" s="17"/>
      <c r="V2" s="104"/>
      <c r="W2" s="104"/>
      <c r="X2" s="17"/>
      <c r="Y2" s="104"/>
      <c r="AA2" s="35" t="s">
        <v>36</v>
      </c>
    </row>
    <row r="3" spans="1:27" ht="11.25" customHeight="1">
      <c r="A3" s="104"/>
      <c r="B3" s="110"/>
      <c r="C3" s="104"/>
      <c r="D3" s="104"/>
      <c r="E3" s="104"/>
      <c r="F3" s="112"/>
      <c r="G3" s="104"/>
      <c r="H3" s="114"/>
      <c r="I3" s="115"/>
      <c r="J3" s="115"/>
      <c r="K3" s="115"/>
      <c r="L3" s="34" t="s">
        <v>31</v>
      </c>
      <c r="M3" s="34" t="s">
        <v>32</v>
      </c>
      <c r="N3" s="114"/>
      <c r="O3" s="114"/>
      <c r="P3" s="115"/>
      <c r="Q3" s="110"/>
      <c r="R3" s="112"/>
      <c r="S3" s="118"/>
      <c r="T3" s="119"/>
      <c r="U3" s="17"/>
      <c r="V3" s="104"/>
      <c r="W3" s="104"/>
      <c r="X3" s="17"/>
      <c r="Y3" s="104"/>
    </row>
    <row r="4" spans="1:27" ht="15" customHeight="1">
      <c r="A4" s="77">
        <v>10</v>
      </c>
      <c r="B4" s="45" t="s">
        <v>126</v>
      </c>
      <c r="C4" s="120" t="s">
        <v>174</v>
      </c>
      <c r="D4" s="79">
        <v>1.2500000000000001E-2</v>
      </c>
      <c r="E4" s="28">
        <f t="shared" ref="E4" si="0">D4</f>
        <v>1.2500000000000001E-2</v>
      </c>
      <c r="F4" s="19">
        <v>2.5821759259259256E-2</v>
      </c>
      <c r="G4" s="20">
        <f>F4-E4</f>
        <v>1.3321759259259255E-2</v>
      </c>
      <c r="H4" s="31">
        <v>2</v>
      </c>
      <c r="I4" s="21">
        <v>0</v>
      </c>
      <c r="J4" s="31">
        <v>0</v>
      </c>
      <c r="K4" s="21">
        <v>0</v>
      </c>
      <c r="L4" s="31">
        <v>0</v>
      </c>
      <c r="M4" s="21">
        <v>0</v>
      </c>
      <c r="N4" s="31">
        <v>0</v>
      </c>
      <c r="O4" s="21">
        <v>0</v>
      </c>
      <c r="P4" s="31">
        <v>0</v>
      </c>
      <c r="Q4" s="22">
        <f>SUM(H4:P4)</f>
        <v>2</v>
      </c>
      <c r="R4" s="63">
        <f>TIME(0,Q4,0)</f>
        <v>1.3888888888888889E-3</v>
      </c>
      <c r="S4" s="23">
        <v>0</v>
      </c>
      <c r="T4" s="142">
        <f>G4+R4-S4</f>
        <v>1.4710648148148145E-2</v>
      </c>
      <c r="U4" s="37">
        <f>IF(OR(J4=AA$2,I4=AA$2),"",T4)</f>
        <v>1.4710648148148145E-2</v>
      </c>
      <c r="V4" s="38">
        <f>IF(OR(I4=AA$2,J4=AA$2),"DISC",RANK(U4,U$4:U$31736,1))</f>
        <v>10</v>
      </c>
      <c r="W4" s="107">
        <f t="shared" ref="W4" si="1">SUM(T4:T6)</f>
        <v>4.2881944444444445E-2</v>
      </c>
      <c r="X4" s="123">
        <f>IF(OR(J4=AA$2,I4=AA$2,I5=AA$2,I6=AA$2,J5=AA$2,J6=AA$2),"",W4)</f>
        <v>4.2881944444444445E-2</v>
      </c>
      <c r="Y4" s="105">
        <f>IF(OR(V4="DISC",V5="DISC",V6="DISC"),"DISC",RANK(X4,X$4:X$31736,1))</f>
        <v>1</v>
      </c>
    </row>
    <row r="5" spans="1:27" ht="15" customHeight="1">
      <c r="A5" s="78"/>
      <c r="B5" s="46" t="s">
        <v>81</v>
      </c>
      <c r="C5" s="121"/>
      <c r="D5" s="80"/>
      <c r="E5" s="29">
        <f t="shared" ref="E5:E6" si="2">F4</f>
        <v>2.5821759259259256E-2</v>
      </c>
      <c r="F5" s="10">
        <v>3.6435185185185189E-2</v>
      </c>
      <c r="G5" s="7">
        <f>F5-E5</f>
        <v>1.0613425925925932E-2</v>
      </c>
      <c r="H5" s="32">
        <v>1</v>
      </c>
      <c r="I5" s="9">
        <v>0</v>
      </c>
      <c r="J5" s="32">
        <v>0</v>
      </c>
      <c r="K5" s="9">
        <v>0</v>
      </c>
      <c r="L5" s="32">
        <v>3</v>
      </c>
      <c r="M5" s="9">
        <v>0</v>
      </c>
      <c r="N5" s="32">
        <v>0</v>
      </c>
      <c r="O5" s="9">
        <v>0</v>
      </c>
      <c r="P5" s="32">
        <v>1</v>
      </c>
      <c r="Q5" s="18">
        <f>SUM(H5:P5)</f>
        <v>5</v>
      </c>
      <c r="R5" s="64">
        <f>TIME(0,Q5,0)</f>
        <v>3.472222222222222E-3</v>
      </c>
      <c r="S5" s="10">
        <v>0</v>
      </c>
      <c r="T5" s="143">
        <f>G5+R5-S5</f>
        <v>1.4085648148148154E-2</v>
      </c>
      <c r="U5" s="36">
        <f>IF(OR(J5=AA$2,I5=AA$2),"",T5)</f>
        <v>1.4085648148148154E-2</v>
      </c>
      <c r="V5" s="39">
        <f>IF(OR(I5=AA$2,J5=AA$2),"DISC",RANK(U5,U$4:U$31736,1))</f>
        <v>7</v>
      </c>
      <c r="W5" s="108"/>
      <c r="X5" s="124"/>
      <c r="Y5" s="106"/>
    </row>
    <row r="6" spans="1:27" ht="15" customHeight="1">
      <c r="A6" s="78"/>
      <c r="B6" s="46" t="s">
        <v>127</v>
      </c>
      <c r="C6" s="121"/>
      <c r="D6" s="82"/>
      <c r="E6" s="30">
        <f t="shared" si="2"/>
        <v>3.6435185185185189E-2</v>
      </c>
      <c r="F6" s="24">
        <v>4.8437500000000001E-2</v>
      </c>
      <c r="G6" s="25">
        <f>F6-E6</f>
        <v>1.2002314814814813E-2</v>
      </c>
      <c r="H6" s="33">
        <v>2</v>
      </c>
      <c r="I6" s="26">
        <v>0</v>
      </c>
      <c r="J6" s="33">
        <v>0</v>
      </c>
      <c r="K6" s="26">
        <v>0</v>
      </c>
      <c r="L6" s="33">
        <v>1</v>
      </c>
      <c r="M6" s="26">
        <v>0</v>
      </c>
      <c r="N6" s="33">
        <v>0</v>
      </c>
      <c r="O6" s="26">
        <v>0</v>
      </c>
      <c r="P6" s="33">
        <v>0</v>
      </c>
      <c r="Q6" s="27">
        <f>SUM(H6:P6)</f>
        <v>3</v>
      </c>
      <c r="R6" s="65">
        <f>TIME(0,Q6,0)</f>
        <v>2.0833333333333333E-3</v>
      </c>
      <c r="S6" s="24">
        <v>0</v>
      </c>
      <c r="T6" s="144">
        <f>G6+R6-S6</f>
        <v>1.4085648148148146E-2</v>
      </c>
      <c r="U6" s="40">
        <f>IF(OR(J6=AA$2,I6=AA$2),"",T6)</f>
        <v>1.4085648148148146E-2</v>
      </c>
      <c r="V6" s="41">
        <f>IF(OR(I6=AA$2,J6=AA$2),"DISC",RANK(U6,U$4:U$31736,1))</f>
        <v>6</v>
      </c>
      <c r="W6" s="109"/>
      <c r="X6" s="125"/>
      <c r="Y6" s="106"/>
    </row>
    <row r="7" spans="1:27" ht="15" customHeight="1">
      <c r="A7" s="77">
        <v>2</v>
      </c>
      <c r="B7" s="45" t="s">
        <v>201</v>
      </c>
      <c r="C7" s="126" t="s">
        <v>175</v>
      </c>
      <c r="D7" s="80">
        <v>1.3888888888888889E-3</v>
      </c>
      <c r="E7" s="28">
        <f>D7</f>
        <v>1.3888888888888889E-3</v>
      </c>
      <c r="F7" s="19">
        <v>1.4189814814814815E-2</v>
      </c>
      <c r="G7" s="20">
        <f>F7-E7</f>
        <v>1.2800925925925926E-2</v>
      </c>
      <c r="H7" s="31">
        <v>0</v>
      </c>
      <c r="I7" s="21">
        <v>0</v>
      </c>
      <c r="J7" s="31">
        <v>0</v>
      </c>
      <c r="K7" s="21">
        <v>0</v>
      </c>
      <c r="L7" s="31">
        <v>1</v>
      </c>
      <c r="M7" s="21">
        <v>2</v>
      </c>
      <c r="N7" s="31">
        <v>0</v>
      </c>
      <c r="O7" s="21">
        <v>1</v>
      </c>
      <c r="P7" s="31">
        <v>0</v>
      </c>
      <c r="Q7" s="22">
        <f>SUM(H7:P7)</f>
        <v>4</v>
      </c>
      <c r="R7" s="63">
        <f>TIME(0,Q7,0)</f>
        <v>2.7777777777777779E-3</v>
      </c>
      <c r="S7" s="23">
        <v>0</v>
      </c>
      <c r="T7" s="142">
        <f>G7+R7-S7</f>
        <v>1.5578703703703704E-2</v>
      </c>
      <c r="U7" s="37">
        <f>IF(OR(J7=AA$2,I7=AA$2),"",T7)</f>
        <v>1.5578703703703704E-2</v>
      </c>
      <c r="V7" s="38">
        <f>IF(OR(I7=AA$2,J7=AA$2),"DISC",RANK(U7,U$4:U$31736,1))</f>
        <v>12</v>
      </c>
      <c r="W7" s="107">
        <f>SUM(T7:T9)</f>
        <v>4.3194444444444438E-2</v>
      </c>
      <c r="X7" s="123">
        <f>IF(OR(J7=AA$2,I7=AA$2,I8=AA$2,I9=AA$2,J8=AA$2,J9=AA$2),"",W7)</f>
        <v>4.3194444444444438E-2</v>
      </c>
      <c r="Y7" s="105">
        <f>IF(OR(V7="DISC",V8="DISC",V9="DISC"),"DISC",RANK(X7,X$4:X$31736,1))</f>
        <v>2</v>
      </c>
    </row>
    <row r="8" spans="1:27" ht="15" customHeight="1">
      <c r="A8" s="78"/>
      <c r="B8" s="46" t="s">
        <v>43</v>
      </c>
      <c r="C8" s="127"/>
      <c r="D8" s="80"/>
      <c r="E8" s="29">
        <f>F7</f>
        <v>1.4189814814814815E-2</v>
      </c>
      <c r="F8" s="10">
        <v>2.6099537037037036E-2</v>
      </c>
      <c r="G8" s="7">
        <f>F8-E8</f>
        <v>1.1909722222222221E-2</v>
      </c>
      <c r="H8" s="32">
        <v>0</v>
      </c>
      <c r="I8" s="9">
        <v>0</v>
      </c>
      <c r="J8" s="32">
        <v>0</v>
      </c>
      <c r="K8" s="9">
        <v>0</v>
      </c>
      <c r="L8" s="32">
        <v>2</v>
      </c>
      <c r="M8" s="9">
        <v>0</v>
      </c>
      <c r="N8" s="32">
        <v>0</v>
      </c>
      <c r="O8" s="9">
        <v>1</v>
      </c>
      <c r="P8" s="32">
        <v>0</v>
      </c>
      <c r="Q8" s="18">
        <f>SUM(H8:P8)</f>
        <v>3</v>
      </c>
      <c r="R8" s="64">
        <f>TIME(0,Q8,0)</f>
        <v>2.0833333333333333E-3</v>
      </c>
      <c r="S8" s="10">
        <v>0</v>
      </c>
      <c r="T8" s="143">
        <f>G8+R8-S8</f>
        <v>1.3993055555555554E-2</v>
      </c>
      <c r="U8" s="36">
        <f>IF(OR(J8=AA$2,I8=AA$2),"",T8)</f>
        <v>1.3993055555555554E-2</v>
      </c>
      <c r="V8" s="39">
        <f>IF(OR(I8=AA$2,J8=AA$2),"DISC",RANK(U8,U$4:U$31736,1))</f>
        <v>5</v>
      </c>
      <c r="W8" s="108"/>
      <c r="X8" s="124"/>
      <c r="Y8" s="106"/>
    </row>
    <row r="9" spans="1:27" ht="15" customHeight="1">
      <c r="A9" s="81"/>
      <c r="B9" s="47" t="s">
        <v>44</v>
      </c>
      <c r="C9" s="128"/>
      <c r="D9" s="82"/>
      <c r="E9" s="30">
        <f>F8</f>
        <v>2.6099537037037036E-2</v>
      </c>
      <c r="F9" s="24">
        <v>3.8449074074074073E-2</v>
      </c>
      <c r="G9" s="25">
        <f>F9-E9</f>
        <v>1.2349537037037037E-2</v>
      </c>
      <c r="H9" s="33">
        <v>1</v>
      </c>
      <c r="I9" s="26">
        <v>0</v>
      </c>
      <c r="J9" s="33">
        <v>0</v>
      </c>
      <c r="K9" s="26">
        <v>0</v>
      </c>
      <c r="L9" s="33">
        <v>0</v>
      </c>
      <c r="M9" s="26">
        <v>0</v>
      </c>
      <c r="N9" s="33">
        <v>0</v>
      </c>
      <c r="O9" s="26">
        <v>1</v>
      </c>
      <c r="P9" s="33">
        <v>0</v>
      </c>
      <c r="Q9" s="27">
        <f>SUM(H9:P9)</f>
        <v>2</v>
      </c>
      <c r="R9" s="65">
        <f>TIME(0,Q9,0)</f>
        <v>1.3888888888888889E-3</v>
      </c>
      <c r="S9" s="24">
        <v>1.1574074074074073E-4</v>
      </c>
      <c r="T9" s="144">
        <f>G9+R9-S9</f>
        <v>1.3622685185185186E-2</v>
      </c>
      <c r="U9" s="40">
        <f>IF(OR(J9=AA$2,I9=AA$2),"",T9)</f>
        <v>1.3622685185185186E-2</v>
      </c>
      <c r="V9" s="41">
        <f>IF(OR(I9=AA$2,J9=AA$2),"DISC",RANK(U9,U$4:U$31736,1))</f>
        <v>4</v>
      </c>
      <c r="W9" s="109"/>
      <c r="X9" s="125"/>
      <c r="Y9" s="106"/>
    </row>
    <row r="10" spans="1:27" ht="15" customHeight="1">
      <c r="A10" s="77">
        <v>26</v>
      </c>
      <c r="B10" s="45" t="s">
        <v>113</v>
      </c>
      <c r="C10" s="126" t="s">
        <v>203</v>
      </c>
      <c r="D10" s="79">
        <v>3.4722222222222203E-2</v>
      </c>
      <c r="E10" s="28">
        <f>D10</f>
        <v>3.4722222222222203E-2</v>
      </c>
      <c r="F10" s="19">
        <v>4.9178240740740738E-2</v>
      </c>
      <c r="G10" s="20">
        <f>F10-E10</f>
        <v>1.4456018518518535E-2</v>
      </c>
      <c r="H10" s="31">
        <v>0</v>
      </c>
      <c r="I10" s="21">
        <v>0</v>
      </c>
      <c r="J10" s="31">
        <v>0</v>
      </c>
      <c r="K10" s="21">
        <v>0</v>
      </c>
      <c r="L10" s="31">
        <v>2</v>
      </c>
      <c r="M10" s="21">
        <v>0</v>
      </c>
      <c r="N10" s="31">
        <v>4</v>
      </c>
      <c r="O10" s="21">
        <v>1</v>
      </c>
      <c r="P10" s="31">
        <v>1</v>
      </c>
      <c r="Q10" s="22">
        <f>SUM(H10:P10)</f>
        <v>8</v>
      </c>
      <c r="R10" s="63">
        <f>TIME(0,Q10,0)</f>
        <v>5.5555555555555558E-3</v>
      </c>
      <c r="S10" s="23">
        <v>0</v>
      </c>
      <c r="T10" s="142">
        <f>G10+R10-S10</f>
        <v>2.0011574074074091E-2</v>
      </c>
      <c r="U10" s="37">
        <f>IF(OR(J10=AA$2,I10=AA$2),"",T10)</f>
        <v>2.0011574074074091E-2</v>
      </c>
      <c r="V10" s="38">
        <f>IF(OR(I10=AA$2,J10=AA$2),"DISC",RANK(U10,U$4:U$31736,1))</f>
        <v>20</v>
      </c>
      <c r="W10" s="107">
        <f t="shared" ref="W10" si="3">SUM(T10:T12)</f>
        <v>4.5312500000000026E-2</v>
      </c>
      <c r="X10" s="123">
        <f>IF(OR(J10=AA$2,I10=AA$2,I11=AA$2,I12=AA$2,J11=AA$2,J12=AA$2),"",W10)</f>
        <v>4.5312500000000026E-2</v>
      </c>
      <c r="Y10" s="105">
        <f>IF(OR(V10="DISC",V11="DISC",V12="DISC"),"DISC",RANK(X10,X$4:X$31736,1))</f>
        <v>3</v>
      </c>
    </row>
    <row r="11" spans="1:27" ht="15" customHeight="1">
      <c r="A11" s="78"/>
      <c r="B11" s="46" t="s">
        <v>204</v>
      </c>
      <c r="C11" s="127"/>
      <c r="D11" s="80"/>
      <c r="E11" s="29">
        <f>F10</f>
        <v>4.9178240740740738E-2</v>
      </c>
      <c r="F11" s="10">
        <v>6.1261574074074072E-2</v>
      </c>
      <c r="G11" s="7">
        <f>F11-E11</f>
        <v>1.2083333333333335E-2</v>
      </c>
      <c r="H11" s="32">
        <v>0</v>
      </c>
      <c r="I11" s="9">
        <v>0</v>
      </c>
      <c r="J11" s="32">
        <v>0</v>
      </c>
      <c r="K11" s="9">
        <v>0</v>
      </c>
      <c r="L11" s="32">
        <v>2</v>
      </c>
      <c r="M11" s="9">
        <v>0</v>
      </c>
      <c r="N11" s="32">
        <v>0</v>
      </c>
      <c r="O11" s="9">
        <v>0</v>
      </c>
      <c r="P11" s="32">
        <v>0</v>
      </c>
      <c r="Q11" s="18">
        <f>SUM(H11:P11)</f>
        <v>2</v>
      </c>
      <c r="R11" s="64">
        <f>TIME(0,Q11,0)</f>
        <v>1.3888888888888889E-3</v>
      </c>
      <c r="S11" s="10">
        <v>0</v>
      </c>
      <c r="T11" s="143">
        <f>G11+R11-S11</f>
        <v>1.3472222222222224E-2</v>
      </c>
      <c r="U11" s="36">
        <f>IF(OR(J11=AA$2,I11=AA$2),"",T11)</f>
        <v>1.3472222222222224E-2</v>
      </c>
      <c r="V11" s="39">
        <f>IF(OR(I11=AA$2,J11=AA$2),"DISC",RANK(U11,U$4:U$31736,1))</f>
        <v>3</v>
      </c>
      <c r="W11" s="108"/>
      <c r="X11" s="124"/>
      <c r="Y11" s="106"/>
    </row>
    <row r="12" spans="1:27" ht="15" customHeight="1">
      <c r="A12" s="81"/>
      <c r="B12" s="47" t="s">
        <v>112</v>
      </c>
      <c r="C12" s="128"/>
      <c r="D12" s="80"/>
      <c r="E12" s="30">
        <f>F11</f>
        <v>6.1261574074074072E-2</v>
      </c>
      <c r="F12" s="24">
        <v>7.239583333333334E-2</v>
      </c>
      <c r="G12" s="25">
        <f>F12-E12</f>
        <v>1.1134259259259267E-2</v>
      </c>
      <c r="H12" s="33">
        <v>0</v>
      </c>
      <c r="I12" s="26">
        <v>0</v>
      </c>
      <c r="J12" s="33">
        <v>0</v>
      </c>
      <c r="K12" s="26">
        <v>0</v>
      </c>
      <c r="L12" s="33">
        <v>0</v>
      </c>
      <c r="M12" s="26">
        <v>0</v>
      </c>
      <c r="N12" s="33">
        <v>1</v>
      </c>
      <c r="O12" s="26">
        <v>0</v>
      </c>
      <c r="P12" s="33">
        <v>0</v>
      </c>
      <c r="Q12" s="27">
        <f>SUM(H12:P12)</f>
        <v>1</v>
      </c>
      <c r="R12" s="65">
        <f>TIME(0,Q12,0)</f>
        <v>6.9444444444444447E-4</v>
      </c>
      <c r="S12" s="24">
        <v>0</v>
      </c>
      <c r="T12" s="144">
        <f>G12+R12-S12</f>
        <v>1.1828703703703711E-2</v>
      </c>
      <c r="U12" s="40">
        <f>IF(OR(J12=AA$2,I12=AA$2),"",T12)</f>
        <v>1.1828703703703711E-2</v>
      </c>
      <c r="V12" s="41">
        <f>IF(OR(I12=AA$2,J12=AA$2),"DISC",RANK(U12,U$4:U$31736,1))</f>
        <v>1</v>
      </c>
      <c r="W12" s="109"/>
      <c r="X12" s="125"/>
      <c r="Y12" s="106"/>
    </row>
    <row r="13" spans="1:27" ht="15" customHeight="1">
      <c r="A13" s="77">
        <v>14</v>
      </c>
      <c r="B13" s="45" t="s">
        <v>76</v>
      </c>
      <c r="C13" s="126" t="s">
        <v>182</v>
      </c>
      <c r="D13" s="79">
        <v>1.8055555555555599E-2</v>
      </c>
      <c r="E13" s="28">
        <f t="shared" ref="E13" si="4">D13</f>
        <v>1.8055555555555599E-2</v>
      </c>
      <c r="F13" s="19">
        <v>3.1331018518518515E-2</v>
      </c>
      <c r="G13" s="20">
        <f>F13-E13</f>
        <v>1.3275462962962916E-2</v>
      </c>
      <c r="H13" s="31">
        <v>0</v>
      </c>
      <c r="I13" s="21">
        <v>0</v>
      </c>
      <c r="J13" s="31">
        <v>0</v>
      </c>
      <c r="K13" s="21">
        <v>0</v>
      </c>
      <c r="L13" s="31">
        <v>1</v>
      </c>
      <c r="M13" s="21">
        <v>0</v>
      </c>
      <c r="N13" s="31">
        <v>0</v>
      </c>
      <c r="O13" s="21">
        <v>0</v>
      </c>
      <c r="P13" s="31">
        <v>1</v>
      </c>
      <c r="Q13" s="22">
        <f>SUM(H13:P13)</f>
        <v>2</v>
      </c>
      <c r="R13" s="63">
        <f>TIME(0,Q13,0)</f>
        <v>1.3888888888888889E-3</v>
      </c>
      <c r="S13" s="23">
        <v>0</v>
      </c>
      <c r="T13" s="142">
        <f>G13+R13-S13</f>
        <v>1.4664351851851805E-2</v>
      </c>
      <c r="U13" s="37">
        <f>IF(OR(J13=AA$2,I13=AA$2),"",T13)</f>
        <v>1.4664351851851805E-2</v>
      </c>
      <c r="V13" s="38">
        <f>IF(OR(I13=AA$2,J13=AA$2),"DISC",RANK(U13,U$4:U$31736,1))</f>
        <v>9</v>
      </c>
      <c r="W13" s="107">
        <f t="shared" ref="W13" si="5">SUM(T13:T15)</f>
        <v>4.6458333333333296E-2</v>
      </c>
      <c r="X13" s="123">
        <f>IF(OR(J13=AA$2,I13=AA$2,I14=AA$2,I15=AA$2,J14=AA$2,J15=AA$2),"",W13)</f>
        <v>4.6458333333333296E-2</v>
      </c>
      <c r="Y13" s="105">
        <f>IF(OR(V13="DISC",V14="DISC",V15="DISC"),"DISC",RANK(X13,X$4:X$31736,1))</f>
        <v>4</v>
      </c>
    </row>
    <row r="14" spans="1:27" ht="15" customHeight="1">
      <c r="A14" s="78"/>
      <c r="B14" s="46" t="s">
        <v>100</v>
      </c>
      <c r="C14" s="127"/>
      <c r="D14" s="80"/>
      <c r="E14" s="29">
        <f t="shared" ref="E14:E15" si="6">F13</f>
        <v>3.1331018518518515E-2</v>
      </c>
      <c r="F14" s="10">
        <v>4.611111111111111E-2</v>
      </c>
      <c r="G14" s="7">
        <f>F14-E14</f>
        <v>1.4780092592592595E-2</v>
      </c>
      <c r="H14" s="32">
        <v>0</v>
      </c>
      <c r="I14" s="9">
        <v>0</v>
      </c>
      <c r="J14" s="32">
        <v>0</v>
      </c>
      <c r="K14" s="9">
        <v>0</v>
      </c>
      <c r="L14" s="32">
        <v>2</v>
      </c>
      <c r="M14" s="9">
        <v>0</v>
      </c>
      <c r="N14" s="32">
        <v>0</v>
      </c>
      <c r="O14" s="9">
        <v>2</v>
      </c>
      <c r="P14" s="32">
        <v>0</v>
      </c>
      <c r="Q14" s="18">
        <f>SUM(H14:P14)</f>
        <v>4</v>
      </c>
      <c r="R14" s="64">
        <f>TIME(0,Q14,0)</f>
        <v>2.7777777777777779E-3</v>
      </c>
      <c r="S14" s="10">
        <v>0</v>
      </c>
      <c r="T14" s="143">
        <f>G14+R14-S14</f>
        <v>1.7557870370370373E-2</v>
      </c>
      <c r="U14" s="36">
        <f>IF(OR(J14=AA$2,I14=AA$2),"",T14)</f>
        <v>1.7557870370370373E-2</v>
      </c>
      <c r="V14" s="39">
        <f>IF(OR(I14=AA$2,J14=AA$2),"DISC",RANK(U14,U$4:U$31736,1))</f>
        <v>16</v>
      </c>
      <c r="W14" s="108"/>
      <c r="X14" s="124"/>
      <c r="Y14" s="106"/>
    </row>
    <row r="15" spans="1:27" ht="15" customHeight="1">
      <c r="A15" s="81"/>
      <c r="B15" s="47" t="s">
        <v>77</v>
      </c>
      <c r="C15" s="128"/>
      <c r="D15" s="80"/>
      <c r="E15" s="30">
        <f t="shared" si="6"/>
        <v>4.611111111111111E-2</v>
      </c>
      <c r="F15" s="24">
        <v>5.8263888888888893E-2</v>
      </c>
      <c r="G15" s="25">
        <f>F15-E15</f>
        <v>1.2152777777777783E-2</v>
      </c>
      <c r="H15" s="33">
        <v>0</v>
      </c>
      <c r="I15" s="26">
        <v>0</v>
      </c>
      <c r="J15" s="33">
        <v>0</v>
      </c>
      <c r="K15" s="26">
        <v>0</v>
      </c>
      <c r="L15" s="33">
        <v>2</v>
      </c>
      <c r="M15" s="26">
        <v>0</v>
      </c>
      <c r="N15" s="33">
        <v>0</v>
      </c>
      <c r="O15" s="26">
        <v>0</v>
      </c>
      <c r="P15" s="33">
        <v>1</v>
      </c>
      <c r="Q15" s="27">
        <f>SUM(H15:P15)</f>
        <v>3</v>
      </c>
      <c r="R15" s="65">
        <f>TIME(0,Q15,0)</f>
        <v>2.0833333333333333E-3</v>
      </c>
      <c r="S15" s="24">
        <v>0</v>
      </c>
      <c r="T15" s="144">
        <f>G15+R15-S15</f>
        <v>1.4236111111111116E-2</v>
      </c>
      <c r="U15" s="40">
        <f>IF(OR(J15=AA$2,I15=AA$2),"",T15)</f>
        <v>1.4236111111111116E-2</v>
      </c>
      <c r="V15" s="41">
        <f>IF(OR(I15=AA$2,J15=AA$2),"DISC",RANK(U15,U$4:U$31736,1))</f>
        <v>8</v>
      </c>
      <c r="W15" s="109"/>
      <c r="X15" s="125"/>
      <c r="Y15" s="106"/>
    </row>
    <row r="16" spans="1:27" ht="15" customHeight="1">
      <c r="A16" s="77">
        <v>16</v>
      </c>
      <c r="B16" s="45" t="s">
        <v>82</v>
      </c>
      <c r="C16" s="126" t="s">
        <v>183</v>
      </c>
      <c r="D16" s="80">
        <v>2.0833333333333301E-2</v>
      </c>
      <c r="E16" s="28">
        <f t="shared" ref="E16" si="7">D16</f>
        <v>2.0833333333333301E-2</v>
      </c>
      <c r="F16" s="19">
        <v>3.5057870370370371E-2</v>
      </c>
      <c r="G16" s="20">
        <f>F16-E16</f>
        <v>1.422453703703707E-2</v>
      </c>
      <c r="H16" s="31">
        <v>2</v>
      </c>
      <c r="I16" s="21">
        <v>0</v>
      </c>
      <c r="J16" s="31">
        <v>0</v>
      </c>
      <c r="K16" s="21">
        <v>0</v>
      </c>
      <c r="L16" s="31">
        <v>2</v>
      </c>
      <c r="M16" s="21">
        <v>0</v>
      </c>
      <c r="N16" s="31">
        <v>0</v>
      </c>
      <c r="O16" s="21">
        <v>1</v>
      </c>
      <c r="P16" s="31">
        <v>0</v>
      </c>
      <c r="Q16" s="22">
        <f>SUM(H16:P16)</f>
        <v>5</v>
      </c>
      <c r="R16" s="63">
        <f>TIME(0,Q16,0)</f>
        <v>3.472222222222222E-3</v>
      </c>
      <c r="S16" s="23">
        <v>0</v>
      </c>
      <c r="T16" s="142">
        <f>G16+R16-S16</f>
        <v>1.7696759259259294E-2</v>
      </c>
      <c r="U16" s="37">
        <f>IF(OR(J16=AA$2,I16=AA$2),"",T16)</f>
        <v>1.7696759259259294E-2</v>
      </c>
      <c r="V16" s="38">
        <f>IF(OR(I16=AA$2,J16=AA$2),"DISC",RANK(U16,U$4:U$31736,1))</f>
        <v>17</v>
      </c>
      <c r="W16" s="107">
        <f t="shared" ref="W16" si="8">SUM(T16:T18)</f>
        <v>4.754629629629633E-2</v>
      </c>
      <c r="X16" s="123">
        <f>IF(OR(J16=AA$2,I16=AA$2,I17=AA$2,I18=AA$2,J17=AA$2,J18=AA$2),"",W16)</f>
        <v>4.754629629629633E-2</v>
      </c>
      <c r="Y16" s="105">
        <f>IF(OR(V16="DISC",V17="DISC",V18="DISC"),"DISC",RANK(X16,X$4:X$31736,1))</f>
        <v>5</v>
      </c>
    </row>
    <row r="17" spans="1:25" ht="15" customHeight="1">
      <c r="A17" s="78"/>
      <c r="B17" s="46" t="s">
        <v>84</v>
      </c>
      <c r="C17" s="127"/>
      <c r="D17" s="80"/>
      <c r="E17" s="29">
        <f t="shared" ref="E17:E18" si="9">F16</f>
        <v>3.5057870370370371E-2</v>
      </c>
      <c r="F17" s="10">
        <v>4.9143518518518524E-2</v>
      </c>
      <c r="G17" s="7">
        <f>F17-E17</f>
        <v>1.4085648148148153E-2</v>
      </c>
      <c r="H17" s="32">
        <v>1</v>
      </c>
      <c r="I17" s="9">
        <v>0</v>
      </c>
      <c r="J17" s="32">
        <v>0</v>
      </c>
      <c r="K17" s="9">
        <v>0</v>
      </c>
      <c r="L17" s="32">
        <v>2</v>
      </c>
      <c r="M17" s="9">
        <v>0</v>
      </c>
      <c r="N17" s="32">
        <v>0</v>
      </c>
      <c r="O17" s="9">
        <v>1</v>
      </c>
      <c r="P17" s="32">
        <v>0</v>
      </c>
      <c r="Q17" s="18">
        <f>SUM(H17:P17)</f>
        <v>4</v>
      </c>
      <c r="R17" s="64">
        <f>TIME(0,Q17,0)</f>
        <v>2.7777777777777779E-3</v>
      </c>
      <c r="S17" s="10">
        <v>0</v>
      </c>
      <c r="T17" s="143">
        <f>G17+R17-S17</f>
        <v>1.6863425925925931E-2</v>
      </c>
      <c r="U17" s="36">
        <f>IF(OR(J17=AA$2,I17=AA$2),"",T17)</f>
        <v>1.6863425925925931E-2</v>
      </c>
      <c r="V17" s="39">
        <f>IF(OR(I17=AA$2,J17=AA$2),"DISC",RANK(U17,U$4:U$31736,1))</f>
        <v>13</v>
      </c>
      <c r="W17" s="108"/>
      <c r="X17" s="124"/>
      <c r="Y17" s="106"/>
    </row>
    <row r="18" spans="1:25" ht="15" customHeight="1">
      <c r="A18" s="81"/>
      <c r="B18" s="47" t="s">
        <v>83</v>
      </c>
      <c r="C18" s="128"/>
      <c r="D18" s="80"/>
      <c r="E18" s="30">
        <f t="shared" si="9"/>
        <v>4.9143518518518524E-2</v>
      </c>
      <c r="F18" s="24">
        <v>6.1493055555555558E-2</v>
      </c>
      <c r="G18" s="25">
        <f>F18-E18</f>
        <v>1.2349537037037034E-2</v>
      </c>
      <c r="H18" s="33">
        <v>0</v>
      </c>
      <c r="I18" s="26">
        <v>0</v>
      </c>
      <c r="J18" s="33">
        <v>0</v>
      </c>
      <c r="K18" s="26">
        <v>0</v>
      </c>
      <c r="L18" s="33">
        <v>1</v>
      </c>
      <c r="M18" s="26">
        <v>0</v>
      </c>
      <c r="N18" s="33">
        <v>0</v>
      </c>
      <c r="O18" s="26">
        <v>0</v>
      </c>
      <c r="P18" s="33">
        <v>0</v>
      </c>
      <c r="Q18" s="27">
        <f>SUM(H18:P18)</f>
        <v>1</v>
      </c>
      <c r="R18" s="65">
        <f>TIME(0,Q18,0)</f>
        <v>6.9444444444444447E-4</v>
      </c>
      <c r="S18" s="24">
        <v>5.7870370370370366E-5</v>
      </c>
      <c r="T18" s="144">
        <f>G18+R18-S18</f>
        <v>1.2986111111111108E-2</v>
      </c>
      <c r="U18" s="40">
        <f>IF(OR(J18=AA$2,I18=AA$2),"",T18)</f>
        <v>1.2986111111111108E-2</v>
      </c>
      <c r="V18" s="41">
        <f>IF(OR(I18=AA$2,J18=AA$2),"DISC",RANK(U18,U$4:U$31736,1))</f>
        <v>2</v>
      </c>
      <c r="W18" s="109"/>
      <c r="X18" s="125"/>
      <c r="Y18" s="106"/>
    </row>
    <row r="19" spans="1:25" ht="15" customHeight="1">
      <c r="A19" s="77">
        <v>6</v>
      </c>
      <c r="B19" s="45" t="s">
        <v>120</v>
      </c>
      <c r="C19" s="120" t="s">
        <v>178</v>
      </c>
      <c r="D19" s="79">
        <v>6.9444444444444397E-3</v>
      </c>
      <c r="E19" s="28">
        <f t="shared" ref="E19" si="10">D19</f>
        <v>6.9444444444444397E-3</v>
      </c>
      <c r="F19" s="19">
        <v>2.508101851851852E-2</v>
      </c>
      <c r="G19" s="20">
        <f>F19-E19</f>
        <v>1.8136574074074079E-2</v>
      </c>
      <c r="H19" s="31">
        <v>2</v>
      </c>
      <c r="I19" s="21">
        <v>0</v>
      </c>
      <c r="J19" s="31">
        <v>0</v>
      </c>
      <c r="K19" s="21">
        <v>0</v>
      </c>
      <c r="L19" s="31">
        <v>1</v>
      </c>
      <c r="M19" s="21">
        <v>0</v>
      </c>
      <c r="N19" s="31">
        <v>1</v>
      </c>
      <c r="O19" s="21">
        <v>3</v>
      </c>
      <c r="P19" s="31">
        <v>0</v>
      </c>
      <c r="Q19" s="22">
        <f>SUM(H19:P19)</f>
        <v>7</v>
      </c>
      <c r="R19" s="63">
        <f>TIME(0,Q19,0)</f>
        <v>4.8611111111111112E-3</v>
      </c>
      <c r="S19" s="23">
        <v>0</v>
      </c>
      <c r="T19" s="142">
        <f>G19+R19-S19</f>
        <v>2.299768518518519E-2</v>
      </c>
      <c r="U19" s="37">
        <f>IF(OR(J19=AA$2,I19=AA$2),"",T19)</f>
        <v>2.299768518518519E-2</v>
      </c>
      <c r="V19" s="38">
        <f>IF(OR(I19=AA$2,J19=AA$2),"DISC",RANK(U19,U$4:U$31736,1))</f>
        <v>21</v>
      </c>
      <c r="W19" s="107">
        <f t="shared" ref="W19" si="11">SUM(T19:T21)</f>
        <v>5.5983796296296302E-2</v>
      </c>
      <c r="X19" s="123">
        <f>IF(OR(J19=AA$2,I19=AA$2,I20=AA$2,I21=AA$2,J20=AA$2,J21=AA$2),"",W19)</f>
        <v>5.5983796296296302E-2</v>
      </c>
      <c r="Y19" s="105">
        <f>IF(OR(V19="DISC",V20="DISC",V21="DISC"),"DISC",RANK(X19,X$4:X$31736,1))</f>
        <v>6</v>
      </c>
    </row>
    <row r="20" spans="1:25" ht="15" customHeight="1">
      <c r="A20" s="78"/>
      <c r="B20" s="46" t="s">
        <v>121</v>
      </c>
      <c r="C20" s="121"/>
      <c r="D20" s="80"/>
      <c r="E20" s="29">
        <f t="shared" ref="E20:E21" si="12">F19</f>
        <v>2.508101851851852E-2</v>
      </c>
      <c r="F20" s="10">
        <v>4.1921296296296297E-2</v>
      </c>
      <c r="G20" s="7">
        <f>F20-E20</f>
        <v>1.6840277777777777E-2</v>
      </c>
      <c r="H20" s="32">
        <v>0</v>
      </c>
      <c r="I20" s="9">
        <v>0</v>
      </c>
      <c r="J20" s="32">
        <v>0</v>
      </c>
      <c r="K20" s="9">
        <v>0</v>
      </c>
      <c r="L20" s="32">
        <v>1</v>
      </c>
      <c r="M20" s="9">
        <v>0</v>
      </c>
      <c r="N20" s="32">
        <v>0</v>
      </c>
      <c r="O20" s="9">
        <v>0</v>
      </c>
      <c r="P20" s="32">
        <v>0</v>
      </c>
      <c r="Q20" s="18">
        <f>SUM(H20:P20)</f>
        <v>1</v>
      </c>
      <c r="R20" s="64">
        <f>TIME(0,Q20,0)</f>
        <v>6.9444444444444447E-4</v>
      </c>
      <c r="S20" s="10">
        <v>0</v>
      </c>
      <c r="T20" s="143">
        <f>G20+R20-S20</f>
        <v>1.7534722222222222E-2</v>
      </c>
      <c r="U20" s="36">
        <f>IF(OR(J20=AA$2,I20=AA$2),"",T20)</f>
        <v>1.7534722222222222E-2</v>
      </c>
      <c r="V20" s="39">
        <f>IF(OR(I20=AA$2,J20=AA$2),"DISC",RANK(U20,U$4:U$31736,1))</f>
        <v>15</v>
      </c>
      <c r="W20" s="108"/>
      <c r="X20" s="124"/>
      <c r="Y20" s="106"/>
    </row>
    <row r="21" spans="1:25" ht="15" customHeight="1">
      <c r="A21" s="81"/>
      <c r="B21" s="47" t="s">
        <v>122</v>
      </c>
      <c r="C21" s="132"/>
      <c r="D21" s="82"/>
      <c r="E21" s="30">
        <f t="shared" si="12"/>
        <v>4.1921296296296297E-2</v>
      </c>
      <c r="F21" s="24">
        <v>5.5289351851851853E-2</v>
      </c>
      <c r="G21" s="25">
        <f>F21-E21</f>
        <v>1.3368055555555557E-2</v>
      </c>
      <c r="H21" s="33">
        <v>2</v>
      </c>
      <c r="I21" s="26">
        <v>0</v>
      </c>
      <c r="J21" s="33">
        <v>0</v>
      </c>
      <c r="K21" s="26">
        <v>0</v>
      </c>
      <c r="L21" s="33">
        <v>1</v>
      </c>
      <c r="M21" s="26">
        <v>0</v>
      </c>
      <c r="N21" s="33">
        <v>0</v>
      </c>
      <c r="O21" s="26">
        <v>0</v>
      </c>
      <c r="P21" s="33">
        <v>0</v>
      </c>
      <c r="Q21" s="27">
        <f>SUM(H21:P21)</f>
        <v>3</v>
      </c>
      <c r="R21" s="65">
        <f>TIME(0,Q21,0)</f>
        <v>2.0833333333333333E-3</v>
      </c>
      <c r="S21" s="24">
        <v>0</v>
      </c>
      <c r="T21" s="144">
        <f>G21+R21-S21</f>
        <v>1.545138888888889E-2</v>
      </c>
      <c r="U21" s="40">
        <f>IF(OR(J21=AA$2,I21=AA$2),"",T21)</f>
        <v>1.545138888888889E-2</v>
      </c>
      <c r="V21" s="41">
        <f>IF(OR(I21=AA$2,J21=AA$2),"DISC",RANK(U21,U$4:U$31736,1))</f>
        <v>11</v>
      </c>
      <c r="W21" s="109"/>
      <c r="X21" s="125"/>
      <c r="Y21" s="106"/>
    </row>
    <row r="22" spans="1:25" ht="15" customHeight="1">
      <c r="A22" s="77">
        <v>18</v>
      </c>
      <c r="B22" s="45" t="s">
        <v>88</v>
      </c>
      <c r="C22" s="133" t="s">
        <v>184</v>
      </c>
      <c r="D22" s="80">
        <v>2.36111111111111E-2</v>
      </c>
      <c r="E22" s="28">
        <f t="shared" ref="E22" si="13">D22</f>
        <v>2.36111111111111E-2</v>
      </c>
      <c r="F22" s="19">
        <v>3.8576388888888889E-2</v>
      </c>
      <c r="G22" s="20">
        <f>F22-E22</f>
        <v>1.4965277777777789E-2</v>
      </c>
      <c r="H22" s="31">
        <v>0</v>
      </c>
      <c r="I22" s="21">
        <v>0</v>
      </c>
      <c r="J22" s="31">
        <v>0</v>
      </c>
      <c r="K22" s="21">
        <v>0</v>
      </c>
      <c r="L22" s="31">
        <v>3</v>
      </c>
      <c r="M22" s="21">
        <v>0</v>
      </c>
      <c r="N22" s="31">
        <v>0</v>
      </c>
      <c r="O22" s="21">
        <v>0</v>
      </c>
      <c r="P22" s="31">
        <v>0</v>
      </c>
      <c r="Q22" s="22">
        <f>SUM(H22:P22)</f>
        <v>3</v>
      </c>
      <c r="R22" s="63">
        <f>TIME(0,Q22,0)</f>
        <v>2.0833333333333333E-3</v>
      </c>
      <c r="S22" s="23">
        <v>0</v>
      </c>
      <c r="T22" s="142">
        <f>G22+R22-S22</f>
        <v>1.7048611111111122E-2</v>
      </c>
      <c r="U22" s="37">
        <f>IF(OR(J22=AA$2,I22=AA$2),"",T22)</f>
        <v>1.7048611111111122E-2</v>
      </c>
      <c r="V22" s="38">
        <f>IF(OR(I22=AA$2,J22=AA$2),"DISC",RANK(U22,U$4:U$31736,1))</f>
        <v>14</v>
      </c>
      <c r="W22" s="107">
        <f t="shared" ref="W22" si="14">SUM(T22:T24)</f>
        <v>5.8738425925925944E-2</v>
      </c>
      <c r="X22" s="123">
        <f>IF(OR(J22=AA$2,I22=AA$2,I23=AA$2,I24=AA$2,J23=AA$2,J24=AA$2),"",W22)</f>
        <v>5.8738425925925944E-2</v>
      </c>
      <c r="Y22" s="105">
        <f>IF(OR(V22="DISC",V23="DISC",V24="DISC"),"DISC",RANK(X22,X$4:X$31736,1))</f>
        <v>7</v>
      </c>
    </row>
    <row r="23" spans="1:25" ht="15" customHeight="1">
      <c r="A23" s="78"/>
      <c r="B23" s="46" t="s">
        <v>89</v>
      </c>
      <c r="C23" s="134"/>
      <c r="D23" s="80"/>
      <c r="E23" s="29">
        <f>F22</f>
        <v>3.8576388888888889E-2</v>
      </c>
      <c r="F23" s="10">
        <v>5.4733796296296294E-2</v>
      </c>
      <c r="G23" s="7">
        <f>F23-E23</f>
        <v>1.6157407407407405E-2</v>
      </c>
      <c r="H23" s="32">
        <v>2</v>
      </c>
      <c r="I23" s="9">
        <v>0</v>
      </c>
      <c r="J23" s="32">
        <v>0</v>
      </c>
      <c r="K23" s="9">
        <v>2</v>
      </c>
      <c r="L23" s="32">
        <v>0</v>
      </c>
      <c r="M23" s="9">
        <v>2</v>
      </c>
      <c r="N23" s="32">
        <v>4</v>
      </c>
      <c r="O23" s="9">
        <v>1</v>
      </c>
      <c r="P23" s="32">
        <v>0</v>
      </c>
      <c r="Q23" s="18">
        <f>SUM(H23:P23)</f>
        <v>11</v>
      </c>
      <c r="R23" s="64">
        <f>TIME(0,Q23,0)</f>
        <v>7.6388888888888886E-3</v>
      </c>
      <c r="S23" s="10">
        <v>0</v>
      </c>
      <c r="T23" s="143">
        <f>G23+R23-S23</f>
        <v>2.3796296296296295E-2</v>
      </c>
      <c r="U23" s="36">
        <f>IF(OR(J23=AA$2,I23=AA$2),"",T23)</f>
        <v>2.3796296296296295E-2</v>
      </c>
      <c r="V23" s="39">
        <f>IF(OR(I23=AA$2,J23=AA$2),"DISC",RANK(U23,U$4:U$31736,1))</f>
        <v>23</v>
      </c>
      <c r="W23" s="108"/>
      <c r="X23" s="124"/>
      <c r="Y23" s="106"/>
    </row>
    <row r="24" spans="1:25" ht="15" customHeight="1">
      <c r="A24" s="81"/>
      <c r="B24" s="47" t="s">
        <v>90</v>
      </c>
      <c r="C24" s="135"/>
      <c r="D24" s="80"/>
      <c r="E24" s="30">
        <f>F23</f>
        <v>5.4733796296296294E-2</v>
      </c>
      <c r="F24" s="24">
        <v>6.9849537037037043E-2</v>
      </c>
      <c r="G24" s="25">
        <f>F24-E24</f>
        <v>1.5115740740740749E-2</v>
      </c>
      <c r="H24" s="33">
        <v>0</v>
      </c>
      <c r="I24" s="26">
        <v>0</v>
      </c>
      <c r="J24" s="33">
        <v>0</v>
      </c>
      <c r="K24" s="26">
        <v>0</v>
      </c>
      <c r="L24" s="33">
        <v>3</v>
      </c>
      <c r="M24" s="26">
        <v>0</v>
      </c>
      <c r="N24" s="33">
        <v>0</v>
      </c>
      <c r="O24" s="26">
        <v>1</v>
      </c>
      <c r="P24" s="33">
        <v>0</v>
      </c>
      <c r="Q24" s="27">
        <f>SUM(H24:P24)</f>
        <v>4</v>
      </c>
      <c r="R24" s="65">
        <f>TIME(0,Q24,0)</f>
        <v>2.7777777777777779E-3</v>
      </c>
      <c r="S24" s="24">
        <v>0</v>
      </c>
      <c r="T24" s="144">
        <f>G24+R24-S24</f>
        <v>1.7893518518518527E-2</v>
      </c>
      <c r="U24" s="40">
        <f>IF(OR(J24=AA$2,I24=AA$2),"",T24)</f>
        <v>1.7893518518518527E-2</v>
      </c>
      <c r="V24" s="41">
        <f>IF(OR(I24=AA$2,J24=AA$2),"DISC",RANK(U24,U$4:U$31736,1))</f>
        <v>18</v>
      </c>
      <c r="W24" s="109"/>
      <c r="X24" s="125"/>
      <c r="Y24" s="106"/>
    </row>
    <row r="25" spans="1:25" ht="15" customHeight="1">
      <c r="A25" s="77">
        <v>22</v>
      </c>
      <c r="B25" s="45" t="s">
        <v>102</v>
      </c>
      <c r="C25" s="126" t="s">
        <v>182</v>
      </c>
      <c r="D25" s="79">
        <v>2.9166666666666698E-2</v>
      </c>
      <c r="E25" s="28">
        <f>D25</f>
        <v>2.9166666666666698E-2</v>
      </c>
      <c r="F25" s="19">
        <v>4.5104166666666667E-2</v>
      </c>
      <c r="G25" s="20">
        <f>F25-E25</f>
        <v>1.5937499999999969E-2</v>
      </c>
      <c r="H25" s="31">
        <v>2</v>
      </c>
      <c r="I25" s="21">
        <v>0</v>
      </c>
      <c r="J25" s="31">
        <v>0</v>
      </c>
      <c r="K25" s="21">
        <v>0</v>
      </c>
      <c r="L25" s="31">
        <v>3</v>
      </c>
      <c r="M25" s="21">
        <v>0</v>
      </c>
      <c r="N25" s="31">
        <v>4</v>
      </c>
      <c r="O25" s="21">
        <v>4</v>
      </c>
      <c r="P25" s="31">
        <v>0</v>
      </c>
      <c r="Q25" s="22">
        <f>SUM(H25:P25)</f>
        <v>13</v>
      </c>
      <c r="R25" s="63">
        <f>TIME(0,Q25,0)</f>
        <v>9.0277777777777787E-3</v>
      </c>
      <c r="S25" s="23">
        <v>0</v>
      </c>
      <c r="T25" s="142">
        <f>G25+R25-S25</f>
        <v>2.4965277777777746E-2</v>
      </c>
      <c r="U25" s="37">
        <f>IF(OR(J25=AA$2,I25=AA$2),"",T25)</f>
        <v>2.4965277777777746E-2</v>
      </c>
      <c r="V25" s="38">
        <f>IF(OR(I25=AA$2,J25=AA$2),"DISC",RANK(U25,U$4:U$31736,1))</f>
        <v>24</v>
      </c>
      <c r="W25" s="107">
        <f t="shared" ref="W25" si="15">SUM(T25:T27)</f>
        <v>6.7731481481481448E-2</v>
      </c>
      <c r="X25" s="123">
        <f>IF(OR(J25=AA$2,I25=AA$2,I26=AA$2,I27=AA$2,J26=AA$2,J27=AA$2),"",W25)</f>
        <v>6.7731481481481448E-2</v>
      </c>
      <c r="Y25" s="105">
        <f>IF(OR(V25="DISC",V26="DISC",V27="DISC"),"DISC",RANK(X25,X$4:X$31736,1))</f>
        <v>8</v>
      </c>
    </row>
    <row r="26" spans="1:25" ht="15" customHeight="1">
      <c r="A26" s="78"/>
      <c r="B26" s="46" t="s">
        <v>208</v>
      </c>
      <c r="C26" s="127"/>
      <c r="D26" s="80"/>
      <c r="E26" s="29">
        <f>F25</f>
        <v>4.5104166666666667E-2</v>
      </c>
      <c r="F26" s="10">
        <v>6.0057870370370366E-2</v>
      </c>
      <c r="G26" s="7">
        <f>F26-E26</f>
        <v>1.4953703703703698E-2</v>
      </c>
      <c r="H26" s="32">
        <v>2</v>
      </c>
      <c r="I26" s="9">
        <v>0</v>
      </c>
      <c r="J26" s="32">
        <v>0</v>
      </c>
      <c r="K26" s="9">
        <v>0</v>
      </c>
      <c r="L26" s="32">
        <v>3</v>
      </c>
      <c r="M26" s="9">
        <v>0</v>
      </c>
      <c r="N26" s="32">
        <v>3</v>
      </c>
      <c r="O26" s="9">
        <v>3</v>
      </c>
      <c r="P26" s="32">
        <v>1</v>
      </c>
      <c r="Q26" s="18">
        <f>SUM(H26:P26)</f>
        <v>12</v>
      </c>
      <c r="R26" s="64">
        <f>TIME(0,Q26,0)</f>
        <v>8.3333333333333332E-3</v>
      </c>
      <c r="S26" s="10">
        <v>0</v>
      </c>
      <c r="T26" s="143">
        <f>G26+R26-S26</f>
        <v>2.328703703703703E-2</v>
      </c>
      <c r="U26" s="36">
        <f>IF(OR(J26=AA$2,I26=AA$2),"",T26)</f>
        <v>2.328703703703703E-2</v>
      </c>
      <c r="V26" s="39">
        <f>IF(OR(I26=AA$2,J26=AA$2),"DISC",RANK(U26,U$4:U$31736,1))</f>
        <v>22</v>
      </c>
      <c r="W26" s="108"/>
      <c r="X26" s="124"/>
      <c r="Y26" s="106"/>
    </row>
    <row r="27" spans="1:25" ht="15" customHeight="1">
      <c r="A27" s="81"/>
      <c r="B27" s="47" t="s">
        <v>101</v>
      </c>
      <c r="C27" s="128"/>
      <c r="D27" s="82"/>
      <c r="E27" s="30">
        <f>F26</f>
        <v>6.0057870370370366E-2</v>
      </c>
      <c r="F27" s="24">
        <v>7.3981481481481481E-2</v>
      </c>
      <c r="G27" s="25">
        <f>F27-E27</f>
        <v>1.3923611111111116E-2</v>
      </c>
      <c r="H27" s="33">
        <v>2</v>
      </c>
      <c r="I27" s="26">
        <v>0</v>
      </c>
      <c r="J27" s="33">
        <v>0</v>
      </c>
      <c r="K27" s="26">
        <v>0</v>
      </c>
      <c r="L27" s="33">
        <v>3</v>
      </c>
      <c r="M27" s="26">
        <v>1</v>
      </c>
      <c r="N27" s="33">
        <v>1</v>
      </c>
      <c r="O27" s="26">
        <v>1</v>
      </c>
      <c r="P27" s="33">
        <v>0</v>
      </c>
      <c r="Q27" s="27">
        <f>SUM(H27:P27)</f>
        <v>8</v>
      </c>
      <c r="R27" s="65">
        <f>TIME(0,Q27,0)</f>
        <v>5.5555555555555558E-3</v>
      </c>
      <c r="S27" s="24">
        <v>0</v>
      </c>
      <c r="T27" s="144">
        <f>G27+R27-S27</f>
        <v>1.9479166666666672E-2</v>
      </c>
      <c r="U27" s="40">
        <f>IF(OR(J27=AA$2,I27=AA$2),"",T27)</f>
        <v>1.9479166666666672E-2</v>
      </c>
      <c r="V27" s="41">
        <f>IF(OR(I27=AA$2,J27=AA$2),"DISC",RANK(U27,U$4:U$31736,1))</f>
        <v>19</v>
      </c>
      <c r="W27" s="109"/>
      <c r="X27" s="125"/>
      <c r="Y27" s="106"/>
    </row>
    <row r="28" spans="1:25" ht="15" customHeight="1"/>
    <row r="29" spans="1:25" ht="15" customHeight="1"/>
    <row r="30" spans="1:25" ht="15" customHeight="1"/>
    <row r="31" spans="1:25" ht="15" customHeight="1"/>
  </sheetData>
  <mergeCells count="71">
    <mergeCell ref="Y22:Y24"/>
    <mergeCell ref="X25:X27"/>
    <mergeCell ref="Y25:Y27"/>
    <mergeCell ref="X10:X12"/>
    <mergeCell ref="Y10:Y12"/>
    <mergeCell ref="Y1:Y3"/>
    <mergeCell ref="X7:X9"/>
    <mergeCell ref="Y7:Y9"/>
    <mergeCell ref="X19:X21"/>
    <mergeCell ref="Y19:Y21"/>
    <mergeCell ref="X4:X6"/>
    <mergeCell ref="Y4:Y6"/>
    <mergeCell ref="X13:X15"/>
    <mergeCell ref="Y13:Y15"/>
    <mergeCell ref="X16:X18"/>
    <mergeCell ref="Y16:Y18"/>
    <mergeCell ref="X22:X24"/>
    <mergeCell ref="A4:A6"/>
    <mergeCell ref="C4:C6"/>
    <mergeCell ref="D4:D6"/>
    <mergeCell ref="A13:A15"/>
    <mergeCell ref="C13:C15"/>
    <mergeCell ref="D13:D15"/>
    <mergeCell ref="A10:A12"/>
    <mergeCell ref="C10:C12"/>
    <mergeCell ref="D16:D18"/>
    <mergeCell ref="D22:D24"/>
    <mergeCell ref="D10:D12"/>
    <mergeCell ref="A22:A24"/>
    <mergeCell ref="C22:C24"/>
    <mergeCell ref="A25:A27"/>
    <mergeCell ref="C25:C27"/>
    <mergeCell ref="D25:D27"/>
    <mergeCell ref="A16:A18"/>
    <mergeCell ref="C16:C18"/>
    <mergeCell ref="A19:A21"/>
    <mergeCell ref="C19:C21"/>
    <mergeCell ref="D7:D9"/>
    <mergeCell ref="D19:D21"/>
    <mergeCell ref="J2:J3"/>
    <mergeCell ref="A7:A9"/>
    <mergeCell ref="C7:C9"/>
    <mergeCell ref="G1:G3"/>
    <mergeCell ref="A1:A3"/>
    <mergeCell ref="C1:C3"/>
    <mergeCell ref="D1:D3"/>
    <mergeCell ref="E1:E3"/>
    <mergeCell ref="F1:F3"/>
    <mergeCell ref="B2:B3"/>
    <mergeCell ref="H2:H3"/>
    <mergeCell ref="I2:I3"/>
    <mergeCell ref="T1:T3"/>
    <mergeCell ref="V1:V3"/>
    <mergeCell ref="W1:W3"/>
    <mergeCell ref="L2:M2"/>
    <mergeCell ref="N2:N3"/>
    <mergeCell ref="O2:O3"/>
    <mergeCell ref="P2:P3"/>
    <mergeCell ref="Q2:Q3"/>
    <mergeCell ref="S1:S3"/>
    <mergeCell ref="R1:R3"/>
    <mergeCell ref="H1:Q1"/>
    <mergeCell ref="K2:K3"/>
    <mergeCell ref="W7:W9"/>
    <mergeCell ref="W19:W21"/>
    <mergeCell ref="W4:W6"/>
    <mergeCell ref="W25:W27"/>
    <mergeCell ref="W10:W12"/>
    <mergeCell ref="W13:W15"/>
    <mergeCell ref="W16:W18"/>
    <mergeCell ref="W22:W24"/>
  </mergeCells>
  <dataValidations count="4">
    <dataValidation type="time" operator="greaterThanOrEqual" allowBlank="1" showInputMessage="1" showErrorMessage="1" prompt="čas jednotlivce v cíli" sqref="F4:F24 F25:F27">
      <formula1>E4</formula1>
    </dataValidation>
    <dataValidation type="time" operator="greaterThanOrEqual" allowBlank="1" showInputMessage="1" showErrorMessage="1" sqref="D4:D27 S4:S27">
      <formula1>0</formula1>
    </dataValidation>
    <dataValidation type="whole" operator="greaterThanOrEqual" allowBlank="1" showInputMessage="1" showErrorMessage="1" sqref="K4:P27 H4:H27">
      <formula1>0</formula1>
    </dataValidation>
    <dataValidation type="list" operator="greaterThanOrEqual" allowBlank="1" showInputMessage="1" showErrorMessage="1" sqref="I4:J27">
      <formula1>$AA$1:$AA$2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33"/>
  <sheetViews>
    <sheetView zoomScale="115" zoomScaleNormal="115" workbookViewId="0">
      <selection activeCell="C7" sqref="C7:C15"/>
    </sheetView>
  </sheetViews>
  <sheetFormatPr defaultRowHeight="15"/>
  <cols>
    <col min="1" max="1" width="5" style="8" customWidth="1"/>
    <col min="2" max="2" width="20.85546875" style="6" customWidth="1"/>
    <col min="3" max="3" width="9.7109375" style="15" customWidth="1"/>
    <col min="4" max="4" width="0.140625" style="6" customWidth="1"/>
    <col min="5" max="6" width="7.5703125" style="6" customWidth="1"/>
    <col min="7" max="7" width="7.140625" style="6" customWidth="1"/>
    <col min="8" max="8" width="2" style="6" bestFit="1" customWidth="1"/>
    <col min="9" max="9" width="2.7109375" style="6" bestFit="1" customWidth="1"/>
    <col min="10" max="10" width="1.85546875" style="6" bestFit="1" customWidth="1"/>
    <col min="11" max="11" width="2.140625" style="6" bestFit="1" customWidth="1"/>
    <col min="12" max="13" width="1.85546875" style="6" bestFit="1" customWidth="1"/>
    <col min="14" max="14" width="2.7109375" style="6" bestFit="1" customWidth="1"/>
    <col min="15" max="15" width="2.5703125" style="6" customWidth="1"/>
    <col min="16" max="16" width="3.5703125" style="6" bestFit="1" customWidth="1"/>
    <col min="17" max="17" width="5.42578125" style="6" hidden="1" customWidth="1"/>
    <col min="18" max="18" width="7.140625" style="66" customWidth="1"/>
    <col min="19" max="19" width="7.28515625" style="6" bestFit="1" customWidth="1"/>
    <col min="20" max="20" width="8.7109375" style="145" customWidth="1"/>
    <col min="21" max="21" width="6.140625" style="6" hidden="1" customWidth="1"/>
    <col min="22" max="22" width="9.5703125" style="6" customWidth="1"/>
    <col min="23" max="23" width="11.7109375" style="6" customWidth="1"/>
    <col min="24" max="24" width="4.5703125" style="6" hidden="1" customWidth="1"/>
    <col min="25" max="25" width="8.28515625" style="6" customWidth="1"/>
    <col min="26" max="16384" width="9.140625" style="6"/>
  </cols>
  <sheetData>
    <row r="1" spans="1:27" ht="15" customHeight="1">
      <c r="A1" s="104" t="s">
        <v>0</v>
      </c>
      <c r="B1" s="18" t="s">
        <v>1</v>
      </c>
      <c r="C1" s="104" t="s">
        <v>4</v>
      </c>
      <c r="D1" s="104" t="s">
        <v>23</v>
      </c>
      <c r="E1" s="104" t="s">
        <v>21</v>
      </c>
      <c r="F1" s="112" t="s">
        <v>12</v>
      </c>
      <c r="G1" s="104" t="s">
        <v>13</v>
      </c>
      <c r="H1" s="111" t="s">
        <v>14</v>
      </c>
      <c r="I1" s="111"/>
      <c r="J1" s="111"/>
      <c r="K1" s="111"/>
      <c r="L1" s="111"/>
      <c r="M1" s="111"/>
      <c r="N1" s="111"/>
      <c r="O1" s="111"/>
      <c r="P1" s="111"/>
      <c r="Q1" s="111"/>
      <c r="R1" s="112" t="s">
        <v>38</v>
      </c>
      <c r="S1" s="118" t="s">
        <v>16</v>
      </c>
      <c r="T1" s="119" t="s">
        <v>17</v>
      </c>
      <c r="U1" s="17"/>
      <c r="V1" s="104" t="s">
        <v>22</v>
      </c>
      <c r="W1" s="104" t="s">
        <v>19</v>
      </c>
      <c r="X1" s="17"/>
      <c r="Y1" s="104"/>
      <c r="AA1" s="35">
        <v>0</v>
      </c>
    </row>
    <row r="2" spans="1:27" ht="13.5" customHeight="1">
      <c r="A2" s="104"/>
      <c r="B2" s="110" t="s">
        <v>20</v>
      </c>
      <c r="C2" s="104"/>
      <c r="D2" s="104"/>
      <c r="E2" s="104"/>
      <c r="F2" s="112"/>
      <c r="G2" s="104"/>
      <c r="H2" s="113" t="s">
        <v>33</v>
      </c>
      <c r="I2" s="115" t="s">
        <v>28</v>
      </c>
      <c r="J2" s="115" t="s">
        <v>29</v>
      </c>
      <c r="K2" s="115" t="s">
        <v>30</v>
      </c>
      <c r="L2" s="116" t="s">
        <v>34</v>
      </c>
      <c r="M2" s="117"/>
      <c r="N2" s="113" t="s">
        <v>35</v>
      </c>
      <c r="O2" s="113" t="s">
        <v>36</v>
      </c>
      <c r="P2" s="115" t="s">
        <v>37</v>
      </c>
      <c r="Q2" s="110" t="s">
        <v>15</v>
      </c>
      <c r="R2" s="112"/>
      <c r="S2" s="118"/>
      <c r="T2" s="119"/>
      <c r="U2" s="17"/>
      <c r="V2" s="104"/>
      <c r="W2" s="104"/>
      <c r="X2" s="17"/>
      <c r="Y2" s="104"/>
      <c r="AA2" s="35">
        <v>10</v>
      </c>
    </row>
    <row r="3" spans="1:27" ht="11.25" customHeight="1">
      <c r="A3" s="104"/>
      <c r="B3" s="110"/>
      <c r="C3" s="104"/>
      <c r="D3" s="104"/>
      <c r="E3" s="104"/>
      <c r="F3" s="112"/>
      <c r="G3" s="104"/>
      <c r="H3" s="114"/>
      <c r="I3" s="115"/>
      <c r="J3" s="115"/>
      <c r="K3" s="115"/>
      <c r="L3" s="34" t="s">
        <v>31</v>
      </c>
      <c r="M3" s="34" t="s">
        <v>32</v>
      </c>
      <c r="N3" s="114"/>
      <c r="O3" s="114"/>
      <c r="P3" s="115"/>
      <c r="Q3" s="110"/>
      <c r="R3" s="112"/>
      <c r="S3" s="118"/>
      <c r="T3" s="119"/>
      <c r="U3" s="17"/>
      <c r="V3" s="104"/>
      <c r="W3" s="104"/>
      <c r="X3" s="17"/>
      <c r="Y3" s="104"/>
    </row>
    <row r="4" spans="1:27">
      <c r="A4" s="77">
        <v>4</v>
      </c>
      <c r="B4" s="45" t="s">
        <v>79</v>
      </c>
      <c r="C4" s="120" t="s">
        <v>174</v>
      </c>
      <c r="D4" s="79">
        <v>4.1666666666666701E-3</v>
      </c>
      <c r="E4" s="28">
        <f>D4</f>
        <v>4.1666666666666701E-3</v>
      </c>
      <c r="F4" s="19">
        <v>2.0972222222222222E-2</v>
      </c>
      <c r="G4" s="20">
        <f t="shared" ref="G4:G6" si="0">F4-E4</f>
        <v>1.6805555555555553E-2</v>
      </c>
      <c r="H4" s="31">
        <v>2</v>
      </c>
      <c r="I4" s="21">
        <v>0</v>
      </c>
      <c r="J4" s="31">
        <v>0</v>
      </c>
      <c r="K4" s="21">
        <v>0</v>
      </c>
      <c r="L4" s="31">
        <v>3</v>
      </c>
      <c r="M4" s="21">
        <v>2</v>
      </c>
      <c r="N4" s="31">
        <v>0</v>
      </c>
      <c r="O4" s="21">
        <v>0</v>
      </c>
      <c r="P4" s="31">
        <v>0</v>
      </c>
      <c r="Q4" s="22">
        <f t="shared" ref="Q4:Q6" si="1">SUM(H4:P4)</f>
        <v>7</v>
      </c>
      <c r="R4" s="63">
        <f t="shared" ref="R4:R6" si="2">TIME(0,Q4,0)</f>
        <v>4.8611111111111112E-3</v>
      </c>
      <c r="S4" s="23">
        <v>0</v>
      </c>
      <c r="T4" s="142">
        <f t="shared" ref="T4:T6" si="3">G4+R4-S4</f>
        <v>2.1666666666666664E-2</v>
      </c>
      <c r="U4" s="37">
        <f>IF(OR(J4=AA$2,I4=AA$2),"",T4)</f>
        <v>2.1666666666666664E-2</v>
      </c>
      <c r="V4" s="38">
        <f>IF(OR(I4=AA$2,J4=AA$2),"DISC",RANK(U4,U$4:U$31738,1))</f>
        <v>9</v>
      </c>
      <c r="W4" s="107">
        <f>SUM(T4:T6)</f>
        <v>6.5393518518518517E-2</v>
      </c>
      <c r="X4" s="123">
        <f>IF(OR(J4=AA$2,I4=AA$2,I5=AA$2,I6=AA$2,J5=AA$2,J6=AA$2),"",W4)</f>
        <v>6.5393518518518517E-2</v>
      </c>
      <c r="Y4" s="105"/>
    </row>
    <row r="5" spans="1:27">
      <c r="A5" s="78"/>
      <c r="B5" s="46" t="s">
        <v>48</v>
      </c>
      <c r="C5" s="121"/>
      <c r="D5" s="80"/>
      <c r="E5" s="29">
        <f>F4</f>
        <v>2.0972222222222222E-2</v>
      </c>
      <c r="F5" s="10">
        <v>4.0219907407407406E-2</v>
      </c>
      <c r="G5" s="7">
        <f t="shared" si="0"/>
        <v>1.9247685185185184E-2</v>
      </c>
      <c r="H5" s="32">
        <v>2</v>
      </c>
      <c r="I5" s="9">
        <v>0</v>
      </c>
      <c r="J5" s="32">
        <v>0</v>
      </c>
      <c r="K5" s="9">
        <v>0</v>
      </c>
      <c r="L5" s="32">
        <v>1</v>
      </c>
      <c r="M5" s="9">
        <v>0</v>
      </c>
      <c r="N5" s="32">
        <v>0</v>
      </c>
      <c r="O5" s="9">
        <v>1</v>
      </c>
      <c r="P5" s="32">
        <v>1</v>
      </c>
      <c r="Q5" s="18">
        <f t="shared" si="1"/>
        <v>5</v>
      </c>
      <c r="R5" s="64">
        <f t="shared" si="2"/>
        <v>3.472222222222222E-3</v>
      </c>
      <c r="S5" s="10">
        <v>0</v>
      </c>
      <c r="T5" s="143">
        <f t="shared" si="3"/>
        <v>2.2719907407407404E-2</v>
      </c>
      <c r="U5" s="36">
        <f t="shared" ref="U5:U6" si="4">IF(OR(J5=AA$2,I5=AA$2),"",T5)</f>
        <v>2.2719907407407404E-2</v>
      </c>
      <c r="V5" s="39">
        <f>IF(OR(I5=AA$2,J5=AA$2),"DISC",RANK(U5,U$4:U$31738,1))</f>
        <v>10</v>
      </c>
      <c r="W5" s="108"/>
      <c r="X5" s="124"/>
      <c r="Y5" s="106"/>
    </row>
    <row r="6" spans="1:27">
      <c r="A6" s="81"/>
      <c r="B6" s="47" t="s">
        <v>50</v>
      </c>
      <c r="C6" s="132"/>
      <c r="D6" s="82"/>
      <c r="E6" s="30">
        <f>F5</f>
        <v>4.0219907407407406E-2</v>
      </c>
      <c r="F6" s="24">
        <v>5.873842592592593E-2</v>
      </c>
      <c r="G6" s="25">
        <f t="shared" si="0"/>
        <v>1.8518518518518524E-2</v>
      </c>
      <c r="H6" s="33">
        <v>2</v>
      </c>
      <c r="I6" s="26">
        <v>0</v>
      </c>
      <c r="J6" s="33">
        <v>0</v>
      </c>
      <c r="K6" s="26">
        <v>0</v>
      </c>
      <c r="L6" s="33">
        <v>1</v>
      </c>
      <c r="M6" s="26">
        <v>0</v>
      </c>
      <c r="N6" s="33">
        <v>0</v>
      </c>
      <c r="O6" s="26">
        <v>1</v>
      </c>
      <c r="P6" s="33">
        <v>0</v>
      </c>
      <c r="Q6" s="27">
        <f t="shared" si="1"/>
        <v>4</v>
      </c>
      <c r="R6" s="65">
        <f t="shared" si="2"/>
        <v>2.7777777777777779E-3</v>
      </c>
      <c r="S6" s="24">
        <v>2.8935185185185189E-4</v>
      </c>
      <c r="T6" s="144">
        <f t="shared" si="3"/>
        <v>2.100694444444445E-2</v>
      </c>
      <c r="U6" s="40">
        <f t="shared" si="4"/>
        <v>2.100694444444445E-2</v>
      </c>
      <c r="V6" s="41">
        <f>IF(OR(I6=AA$2,J6=AA$2),"DISC",RANK(U6,U$4:U$31738,1))</f>
        <v>8</v>
      </c>
      <c r="W6" s="109"/>
      <c r="X6" s="125"/>
      <c r="Y6" s="106"/>
    </row>
    <row r="7" spans="1:27" ht="15" customHeight="1">
      <c r="A7" s="77">
        <v>43</v>
      </c>
      <c r="B7" s="46" t="s">
        <v>214</v>
      </c>
      <c r="C7" s="86" t="s">
        <v>7</v>
      </c>
      <c r="D7" s="79">
        <v>0</v>
      </c>
      <c r="E7" s="28">
        <f>D7</f>
        <v>0</v>
      </c>
      <c r="F7" s="19">
        <v>1.6284722222222221E-2</v>
      </c>
      <c r="G7" s="20">
        <f t="shared" ref="G7:G12" si="5">F7-E7</f>
        <v>1.6284722222222221E-2</v>
      </c>
      <c r="H7" s="31">
        <v>0</v>
      </c>
      <c r="I7" s="139">
        <v>10</v>
      </c>
      <c r="J7" s="31">
        <v>0</v>
      </c>
      <c r="K7" s="21">
        <v>0</v>
      </c>
      <c r="L7" s="31">
        <v>2</v>
      </c>
      <c r="M7" s="21">
        <v>0</v>
      </c>
      <c r="N7" s="31">
        <v>3</v>
      </c>
      <c r="O7" s="21">
        <v>1</v>
      </c>
      <c r="P7" s="31">
        <v>0</v>
      </c>
      <c r="Q7" s="22">
        <f t="shared" ref="Q7:Q12" si="6">SUM(H7:P7)</f>
        <v>16</v>
      </c>
      <c r="R7" s="63">
        <f t="shared" ref="R7:R12" si="7">TIME(0,Q7,0)</f>
        <v>1.1111111111111112E-2</v>
      </c>
      <c r="S7" s="23">
        <v>1.3888888888888889E-3</v>
      </c>
      <c r="T7" s="142">
        <f t="shared" ref="T7:T12" si="8">G7+R7-S7</f>
        <v>2.6006944444444447E-2</v>
      </c>
      <c r="U7" s="37">
        <f>T7</f>
        <v>2.6006944444444447E-2</v>
      </c>
      <c r="V7" s="38">
        <f>RANK(U7,U$4:U$31738,1)</f>
        <v>12</v>
      </c>
      <c r="W7" s="107">
        <f>T7</f>
        <v>2.6006944444444447E-2</v>
      </c>
      <c r="X7" s="123" t="str">
        <f t="shared" ref="X7" si="9">IF(OR(J7=AA$2,I7=AA$2,I8=AA$2,I9=AA$2,J8=AA$2,J9=AA$2),"",W7)</f>
        <v/>
      </c>
      <c r="Y7" s="105"/>
    </row>
    <row r="8" spans="1:27" ht="15" customHeight="1">
      <c r="A8" s="78"/>
      <c r="B8" s="1"/>
      <c r="C8" s="87"/>
      <c r="D8" s="80"/>
      <c r="E8" s="29">
        <f>F7</f>
        <v>1.6284722222222221E-2</v>
      </c>
      <c r="F8" s="10">
        <v>0</v>
      </c>
      <c r="G8" s="7">
        <f t="shared" si="5"/>
        <v>-1.6284722222222221E-2</v>
      </c>
      <c r="H8" s="32">
        <v>0</v>
      </c>
      <c r="I8" s="9">
        <v>0</v>
      </c>
      <c r="J8" s="32">
        <v>0</v>
      </c>
      <c r="K8" s="9">
        <v>0</v>
      </c>
      <c r="L8" s="32">
        <v>0</v>
      </c>
      <c r="M8" s="9">
        <v>0</v>
      </c>
      <c r="N8" s="32">
        <v>0</v>
      </c>
      <c r="O8" s="9">
        <v>0</v>
      </c>
      <c r="P8" s="32">
        <v>0</v>
      </c>
      <c r="Q8" s="76">
        <f t="shared" si="6"/>
        <v>0</v>
      </c>
      <c r="R8" s="64">
        <f t="shared" si="7"/>
        <v>0</v>
      </c>
      <c r="S8" s="10">
        <v>0</v>
      </c>
      <c r="T8" s="143">
        <f t="shared" si="8"/>
        <v>-1.6284722222222221E-2</v>
      </c>
      <c r="U8" s="36">
        <f t="shared" ref="U8:U9" si="10">IF(OR(J8=AA$2,I8=AA$2),"",T8)</f>
        <v>-1.6284722222222221E-2</v>
      </c>
      <c r="V8" s="39">
        <f>IF(OR(I8=AA$2,J8=AA$2),"DISC",RANK(U8,U$4:U$31738,1))</f>
        <v>1</v>
      </c>
      <c r="W8" s="108"/>
      <c r="X8" s="124"/>
      <c r="Y8" s="106"/>
    </row>
    <row r="9" spans="1:27" ht="15" customHeight="1">
      <c r="A9" s="78"/>
      <c r="B9" s="1"/>
      <c r="C9" s="88"/>
      <c r="D9" s="82"/>
      <c r="E9" s="30">
        <f>F8</f>
        <v>0</v>
      </c>
      <c r="F9" s="24">
        <v>0</v>
      </c>
      <c r="G9" s="25">
        <f t="shared" si="5"/>
        <v>0</v>
      </c>
      <c r="H9" s="33">
        <v>0</v>
      </c>
      <c r="I9" s="26">
        <v>0</v>
      </c>
      <c r="J9" s="33">
        <v>0</v>
      </c>
      <c r="K9" s="26">
        <v>0</v>
      </c>
      <c r="L9" s="33">
        <v>0</v>
      </c>
      <c r="M9" s="26">
        <v>0</v>
      </c>
      <c r="N9" s="33">
        <v>0</v>
      </c>
      <c r="O9" s="26">
        <v>0</v>
      </c>
      <c r="P9" s="33">
        <v>0</v>
      </c>
      <c r="Q9" s="27">
        <f t="shared" si="6"/>
        <v>0</v>
      </c>
      <c r="R9" s="65">
        <f t="shared" si="7"/>
        <v>0</v>
      </c>
      <c r="S9" s="24">
        <v>0</v>
      </c>
      <c r="T9" s="144">
        <f t="shared" si="8"/>
        <v>0</v>
      </c>
      <c r="U9" s="40">
        <f t="shared" si="10"/>
        <v>0</v>
      </c>
      <c r="V9" s="41">
        <f>IF(OR(I9=AA$2,J9=AA$2),"DISC",RANK(U9,U$4:U$31738,1))</f>
        <v>3</v>
      </c>
      <c r="W9" s="109"/>
      <c r="X9" s="125"/>
      <c r="Y9" s="106"/>
    </row>
    <row r="10" spans="1:27" ht="15" customHeight="1">
      <c r="A10" s="77">
        <v>28</v>
      </c>
      <c r="B10" s="45" t="s">
        <v>117</v>
      </c>
      <c r="C10" s="126" t="s">
        <v>7</v>
      </c>
      <c r="D10" s="79">
        <v>3.7499999999999999E-2</v>
      </c>
      <c r="E10" s="28">
        <f>D10</f>
        <v>3.7499999999999999E-2</v>
      </c>
      <c r="F10" s="19">
        <v>4.8831018518518517E-2</v>
      </c>
      <c r="G10" s="20">
        <f t="shared" si="5"/>
        <v>1.1331018518518518E-2</v>
      </c>
      <c r="H10" s="31">
        <v>2</v>
      </c>
      <c r="I10" s="21">
        <v>0</v>
      </c>
      <c r="J10" s="31">
        <v>0</v>
      </c>
      <c r="K10" s="21">
        <v>0</v>
      </c>
      <c r="L10" s="31">
        <v>0</v>
      </c>
      <c r="M10" s="21">
        <v>0</v>
      </c>
      <c r="N10" s="31">
        <v>0</v>
      </c>
      <c r="O10" s="21">
        <v>0</v>
      </c>
      <c r="P10" s="31">
        <v>0</v>
      </c>
      <c r="Q10" s="22">
        <f t="shared" si="6"/>
        <v>2</v>
      </c>
      <c r="R10" s="63">
        <f t="shared" si="7"/>
        <v>1.3888888888888889E-3</v>
      </c>
      <c r="S10" s="23">
        <v>0</v>
      </c>
      <c r="T10" s="142">
        <f t="shared" si="8"/>
        <v>1.2719907407407407E-2</v>
      </c>
      <c r="U10" s="37">
        <f>IF(OR(J10=AA$2,I10=AA$2),"",T10)</f>
        <v>1.2719907407407407E-2</v>
      </c>
      <c r="V10" s="38">
        <f>IF(OR(I10=AA$2,J10=AA$2),"DISC",RANK(U10,U$4:U$31738,1))</f>
        <v>4</v>
      </c>
      <c r="W10" s="107">
        <f t="shared" ref="W10" si="11">SUM(T10:T12)</f>
        <v>3.2777777777777788E-2</v>
      </c>
      <c r="X10" s="123">
        <f t="shared" ref="X10" si="12">IF(OR(J10=AA$2,I10=AA$2,I11=AA$2,I12=AA$2,J11=AA$2,J12=AA$2),"",W10)</f>
        <v>3.2777777777777788E-2</v>
      </c>
      <c r="Y10" s="105"/>
    </row>
    <row r="11" spans="1:27" ht="15" customHeight="1">
      <c r="A11" s="78"/>
      <c r="B11" s="46" t="s">
        <v>207</v>
      </c>
      <c r="C11" s="127"/>
      <c r="D11" s="80"/>
      <c r="E11" s="29">
        <f>F10</f>
        <v>4.8831018518518517E-2</v>
      </c>
      <c r="F11" s="10">
        <v>6.4317129629629641E-2</v>
      </c>
      <c r="G11" s="7">
        <f t="shared" si="5"/>
        <v>1.5486111111111124E-2</v>
      </c>
      <c r="H11" s="32">
        <v>0</v>
      </c>
      <c r="I11" s="9">
        <v>0</v>
      </c>
      <c r="J11" s="32">
        <v>0</v>
      </c>
      <c r="K11" s="9">
        <v>0</v>
      </c>
      <c r="L11" s="32">
        <v>3</v>
      </c>
      <c r="M11" s="9">
        <v>0</v>
      </c>
      <c r="N11" s="32">
        <v>2</v>
      </c>
      <c r="O11" s="9">
        <v>0</v>
      </c>
      <c r="P11" s="32">
        <v>2</v>
      </c>
      <c r="Q11" s="76">
        <f t="shared" si="6"/>
        <v>7</v>
      </c>
      <c r="R11" s="64">
        <f t="shared" si="7"/>
        <v>4.8611111111111112E-3</v>
      </c>
      <c r="S11" s="10">
        <v>0</v>
      </c>
      <c r="T11" s="143">
        <f t="shared" si="8"/>
        <v>2.0347222222222235E-2</v>
      </c>
      <c r="U11" s="36">
        <f t="shared" ref="U11:U12" si="13">IF(OR(J11=AA$2,I11=AA$2),"",T11)</f>
        <v>2.0347222222222235E-2</v>
      </c>
      <c r="V11" s="39">
        <f>IF(OR(I11=AA$2,J11=AA$2),"DISC",RANK(U11,U$4:U$31738,1))</f>
        <v>7</v>
      </c>
      <c r="W11" s="108"/>
      <c r="X11" s="124"/>
      <c r="Y11" s="106"/>
    </row>
    <row r="12" spans="1:27" ht="15" customHeight="1">
      <c r="A12" s="81"/>
      <c r="B12" s="146"/>
      <c r="C12" s="128"/>
      <c r="D12" s="82"/>
      <c r="E12" s="30">
        <f>F11</f>
        <v>6.4317129629629641E-2</v>
      </c>
      <c r="F12" s="24">
        <v>6.4317129629629641E-2</v>
      </c>
      <c r="G12" s="25">
        <f t="shared" si="5"/>
        <v>0</v>
      </c>
      <c r="H12" s="33">
        <v>0</v>
      </c>
      <c r="I12" s="26">
        <v>0</v>
      </c>
      <c r="J12" s="33">
        <v>0</v>
      </c>
      <c r="K12" s="26">
        <v>0</v>
      </c>
      <c r="L12" s="33">
        <v>0</v>
      </c>
      <c r="M12" s="26">
        <v>0</v>
      </c>
      <c r="N12" s="33">
        <v>0</v>
      </c>
      <c r="O12" s="26">
        <v>0</v>
      </c>
      <c r="P12" s="33">
        <v>0</v>
      </c>
      <c r="Q12" s="27">
        <f t="shared" si="6"/>
        <v>0</v>
      </c>
      <c r="R12" s="65">
        <f t="shared" si="7"/>
        <v>0</v>
      </c>
      <c r="S12" s="24">
        <v>2.8935185185185189E-4</v>
      </c>
      <c r="T12" s="144">
        <f t="shared" si="8"/>
        <v>-2.8935185185185189E-4</v>
      </c>
      <c r="U12" s="40">
        <f t="shared" si="13"/>
        <v>-2.8935185185185189E-4</v>
      </c>
      <c r="V12" s="41">
        <f>IF(OR(I12=AA$2,J12=AA$2),"DISC",RANK(U12,U$4:U$31738,1))</f>
        <v>2</v>
      </c>
      <c r="W12" s="109"/>
      <c r="X12" s="125"/>
      <c r="Y12" s="106"/>
    </row>
    <row r="13" spans="1:27" ht="15" customHeight="1">
      <c r="A13" s="78">
        <v>15</v>
      </c>
      <c r="B13" s="46" t="s">
        <v>164</v>
      </c>
      <c r="C13" s="121" t="s">
        <v>7</v>
      </c>
      <c r="D13" s="79">
        <v>1.94444444444444E-2</v>
      </c>
      <c r="E13" s="28">
        <f>D13</f>
        <v>1.94444444444444E-2</v>
      </c>
      <c r="F13" s="19">
        <v>3.8425925925925926E-2</v>
      </c>
      <c r="G13" s="20">
        <f>F13-E13</f>
        <v>1.8981481481481526E-2</v>
      </c>
      <c r="H13" s="31">
        <v>0</v>
      </c>
      <c r="I13" s="21">
        <v>0</v>
      </c>
      <c r="J13" s="31">
        <v>0</v>
      </c>
      <c r="K13" s="21">
        <v>0</v>
      </c>
      <c r="L13" s="31">
        <v>1</v>
      </c>
      <c r="M13" s="21">
        <v>0</v>
      </c>
      <c r="N13" s="31">
        <v>0</v>
      </c>
      <c r="O13" s="21">
        <v>0</v>
      </c>
      <c r="P13" s="31">
        <v>0</v>
      </c>
      <c r="Q13" s="22">
        <f>SUM(H13:P13)</f>
        <v>1</v>
      </c>
      <c r="R13" s="63">
        <f>TIME(0,Q13,0)</f>
        <v>6.9444444444444447E-4</v>
      </c>
      <c r="S13" s="23">
        <v>0</v>
      </c>
      <c r="T13" s="142">
        <f>G13+R13-S13</f>
        <v>1.9675925925925972E-2</v>
      </c>
      <c r="U13" s="37">
        <f>IF(OR(J13=ŽENY!AA$2,I13=ŽENY!AA$2),"",T13)</f>
        <v>1.9675925925925972E-2</v>
      </c>
      <c r="V13" s="38">
        <f>IF(OR(I13=ŽENY!AA$2,J13=ŽENY!AA$2),"DISC",RANK(U13,U$13:U$15,1))</f>
        <v>2</v>
      </c>
      <c r="W13" s="107">
        <f t="shared" ref="W13" si="14">SUM(T13:T15)</f>
        <v>6.2731481481481527E-2</v>
      </c>
      <c r="X13" s="123">
        <f t="shared" ref="X13" si="15">IF(OR(J13=AA$2,I13=AA$2,I14=AA$2,I15=AA$2,J14=AA$2,J15=AA$2),"",W13)</f>
        <v>6.2731481481481527E-2</v>
      </c>
      <c r="Y13" s="105"/>
    </row>
    <row r="14" spans="1:27" ht="15" customHeight="1">
      <c r="A14" s="78"/>
      <c r="B14" s="46" t="s">
        <v>165</v>
      </c>
      <c r="C14" s="121"/>
      <c r="D14" s="80"/>
      <c r="E14" s="29">
        <f>F13</f>
        <v>3.8425925925925926E-2</v>
      </c>
      <c r="F14" s="10">
        <v>6.3668981481481479E-2</v>
      </c>
      <c r="G14" s="7">
        <f>F14-E14</f>
        <v>2.5243055555555553E-2</v>
      </c>
      <c r="H14" s="32">
        <v>0</v>
      </c>
      <c r="I14" s="9">
        <v>0</v>
      </c>
      <c r="J14" s="32">
        <v>0</v>
      </c>
      <c r="K14" s="9">
        <v>0</v>
      </c>
      <c r="L14" s="32">
        <v>1</v>
      </c>
      <c r="M14" s="9">
        <v>0</v>
      </c>
      <c r="N14" s="32">
        <v>0</v>
      </c>
      <c r="O14" s="9">
        <v>0</v>
      </c>
      <c r="P14" s="32">
        <v>0</v>
      </c>
      <c r="Q14" s="18">
        <f>SUM(H14:P14)</f>
        <v>1</v>
      </c>
      <c r="R14" s="64">
        <f>TIME(0,Q14,0)</f>
        <v>6.9444444444444447E-4</v>
      </c>
      <c r="S14" s="10">
        <v>0</v>
      </c>
      <c r="T14" s="143">
        <f>G14+R14-S14</f>
        <v>2.5937499999999999E-2</v>
      </c>
      <c r="U14" s="36">
        <f>IF(OR(J14=ŽENY!AA$2,I14=ŽENY!AA$2),"",T14)</f>
        <v>2.5937499999999999E-2</v>
      </c>
      <c r="V14" s="39">
        <f>IF(OR(I14=ŽENY!AA$2,J14=ŽENY!AA$2),"DISC",RANK(U14,U$13:U$15,1))</f>
        <v>3</v>
      </c>
      <c r="W14" s="108"/>
      <c r="X14" s="124"/>
      <c r="Y14" s="106"/>
    </row>
    <row r="15" spans="1:27" ht="15" customHeight="1">
      <c r="A15" s="81"/>
      <c r="B15" s="47" t="s">
        <v>166</v>
      </c>
      <c r="C15" s="132"/>
      <c r="D15" s="82"/>
      <c r="E15" s="30">
        <f>F14</f>
        <v>6.3668981481481479E-2</v>
      </c>
      <c r="F15" s="24">
        <v>7.9398148148148148E-2</v>
      </c>
      <c r="G15" s="25">
        <f>F15-E15</f>
        <v>1.5729166666666669E-2</v>
      </c>
      <c r="H15" s="33">
        <v>0</v>
      </c>
      <c r="I15" s="26">
        <v>0</v>
      </c>
      <c r="J15" s="33">
        <v>0</v>
      </c>
      <c r="K15" s="26">
        <v>0</v>
      </c>
      <c r="L15" s="33">
        <v>2</v>
      </c>
      <c r="M15" s="26">
        <v>0</v>
      </c>
      <c r="N15" s="33">
        <v>0</v>
      </c>
      <c r="O15" s="26">
        <v>0</v>
      </c>
      <c r="P15" s="33">
        <v>0</v>
      </c>
      <c r="Q15" s="27">
        <f>SUM(H15:P15)</f>
        <v>2</v>
      </c>
      <c r="R15" s="65">
        <f>TIME(0,Q15,0)</f>
        <v>1.3888888888888889E-3</v>
      </c>
      <c r="S15" s="24">
        <v>0</v>
      </c>
      <c r="T15" s="144">
        <f>G15+R15-S15</f>
        <v>1.7118055555555556E-2</v>
      </c>
      <c r="U15" s="40">
        <f>IF(OR(J15=ŽENY!AA$2,I15=ŽENY!AA$2),"",T15)</f>
        <v>1.7118055555555556E-2</v>
      </c>
      <c r="V15" s="41">
        <f>IF(OR(I15=ŽENY!AA$2,J15=ŽENY!AA$2),"DISC",RANK(U15,U$13:U$15,1))</f>
        <v>1</v>
      </c>
      <c r="W15" s="109"/>
      <c r="X15" s="125"/>
      <c r="Y15" s="106"/>
    </row>
    <row r="16" spans="1:2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mergeCells count="47">
    <mergeCell ref="W13:W15"/>
    <mergeCell ref="Y7:Y9"/>
    <mergeCell ref="A13:A15"/>
    <mergeCell ref="A10:A12"/>
    <mergeCell ref="C10:C12"/>
    <mergeCell ref="D10:D12"/>
    <mergeCell ref="W10:W12"/>
    <mergeCell ref="X10:X12"/>
    <mergeCell ref="Y10:Y12"/>
    <mergeCell ref="X13:X15"/>
    <mergeCell ref="Y13:Y15"/>
    <mergeCell ref="C13:C15"/>
    <mergeCell ref="D13:D15"/>
    <mergeCell ref="A7:A9"/>
    <mergeCell ref="C7:C9"/>
    <mergeCell ref="D7:D9"/>
    <mergeCell ref="W7:W9"/>
    <mergeCell ref="X7:X9"/>
    <mergeCell ref="Y1:Y3"/>
    <mergeCell ref="X4:X6"/>
    <mergeCell ref="Y4:Y6"/>
    <mergeCell ref="D4:D6"/>
    <mergeCell ref="J2:J3"/>
    <mergeCell ref="T1:T3"/>
    <mergeCell ref="V1:V3"/>
    <mergeCell ref="W1:W3"/>
    <mergeCell ref="L2:M2"/>
    <mergeCell ref="N2:N3"/>
    <mergeCell ref="O2:O3"/>
    <mergeCell ref="P2:P3"/>
    <mergeCell ref="Q2:Q3"/>
    <mergeCell ref="S1:S3"/>
    <mergeCell ref="R1:R3"/>
    <mergeCell ref="H2:H3"/>
    <mergeCell ref="I2:I3"/>
    <mergeCell ref="H1:Q1"/>
    <mergeCell ref="K2:K3"/>
    <mergeCell ref="W4:W6"/>
    <mergeCell ref="A4:A6"/>
    <mergeCell ref="C4:C6"/>
    <mergeCell ref="G1:G3"/>
    <mergeCell ref="A1:A3"/>
    <mergeCell ref="C1:C3"/>
    <mergeCell ref="D1:D3"/>
    <mergeCell ref="E1:E3"/>
    <mergeCell ref="F1:F3"/>
    <mergeCell ref="B2:B3"/>
  </mergeCells>
  <dataValidations count="4">
    <dataValidation type="time" operator="greaterThanOrEqual" allowBlank="1" showInputMessage="1" showErrorMessage="1" prompt="čas jednotlivce v cíli" sqref="F4:F15">
      <formula1>E4</formula1>
    </dataValidation>
    <dataValidation type="time" operator="greaterThanOrEqual" allowBlank="1" showInputMessage="1" showErrorMessage="1" sqref="S4:S15 D4:D15">
      <formula1>0</formula1>
    </dataValidation>
    <dataValidation type="whole" operator="greaterThanOrEqual" allowBlank="1" showInputMessage="1" showErrorMessage="1" sqref="H4:H15 K4:P15">
      <formula1>0</formula1>
    </dataValidation>
    <dataValidation type="list" operator="greaterThanOrEqual" allowBlank="1" showInputMessage="1" showErrorMessage="1" sqref="I4:J15">
      <formula1>$AA$1:$AA$2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J16" sqref="J16"/>
    </sheetView>
  </sheetViews>
  <sheetFormatPr defaultRowHeight="15"/>
  <cols>
    <col min="1" max="3" width="7.140625" style="53" customWidth="1"/>
    <col min="4" max="4" width="3.42578125" style="53" customWidth="1"/>
    <col min="5" max="6" width="7.140625" style="53" customWidth="1"/>
    <col min="7" max="7" width="2.28515625" style="53" customWidth="1"/>
    <col min="8" max="9" width="7.140625" style="53" customWidth="1"/>
    <col min="10" max="10" width="2.5703125" style="53" customWidth="1"/>
    <col min="11" max="13" width="7.140625" style="53" customWidth="1"/>
    <col min="14" max="16384" width="9.140625" style="53"/>
  </cols>
  <sheetData>
    <row r="1" spans="1:14" ht="45.75" customHeight="1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ht="16.5">
      <c r="A2" s="137" t="s">
        <v>195</v>
      </c>
      <c r="B2" s="137"/>
      <c r="C2" s="137" t="s">
        <v>194</v>
      </c>
      <c r="D2" s="137"/>
      <c r="E2" s="137"/>
      <c r="F2" s="137" t="s">
        <v>199</v>
      </c>
      <c r="G2" s="137"/>
      <c r="H2" s="137"/>
      <c r="I2" s="137" t="s">
        <v>194</v>
      </c>
      <c r="J2" s="137"/>
      <c r="K2" s="137"/>
      <c r="L2" s="137" t="s">
        <v>195</v>
      </c>
      <c r="M2" s="137"/>
      <c r="N2" s="138" t="s">
        <v>196</v>
      </c>
    </row>
    <row r="3" spans="1:14" ht="15.75">
      <c r="A3" s="54" t="s">
        <v>198</v>
      </c>
      <c r="B3" s="55">
        <f>N3*0.7-0.1</f>
        <v>277.52</v>
      </c>
      <c r="C3" s="56">
        <f>N3*0.7</f>
        <v>277.62</v>
      </c>
      <c r="D3" s="57" t="s">
        <v>197</v>
      </c>
      <c r="E3" s="55">
        <f>N3*0.8-0.1</f>
        <v>317.18</v>
      </c>
      <c r="F3" s="56">
        <f>N3*0.8</f>
        <v>317.28000000000003</v>
      </c>
      <c r="G3" s="57" t="s">
        <v>197</v>
      </c>
      <c r="H3" s="55">
        <f>N3*1.2</f>
        <v>475.92</v>
      </c>
      <c r="I3" s="56">
        <f>N3*1.2+0.1</f>
        <v>476.02000000000004</v>
      </c>
      <c r="J3" s="57" t="s">
        <v>197</v>
      </c>
      <c r="K3" s="55">
        <f>N3*1.3</f>
        <v>515.58000000000004</v>
      </c>
      <c r="L3" s="54" t="s">
        <v>200</v>
      </c>
      <c r="M3" s="55">
        <f>N3*1.3+0.1</f>
        <v>515.68000000000006</v>
      </c>
      <c r="N3" s="58">
        <v>396.6</v>
      </c>
    </row>
    <row r="4" spans="1:14" ht="38.25" customHeight="1"/>
    <row r="5" spans="1:14" ht="42" customHeight="1">
      <c r="A5" s="136" t="s">
        <v>218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4" ht="15.75">
      <c r="A6" s="137" t="s">
        <v>195</v>
      </c>
      <c r="B6" s="137"/>
      <c r="C6" s="137" t="s">
        <v>194</v>
      </c>
      <c r="D6" s="137"/>
      <c r="E6" s="137"/>
      <c r="F6" s="137" t="s">
        <v>199</v>
      </c>
      <c r="G6" s="137"/>
      <c r="H6" s="137"/>
      <c r="I6" s="137" t="s">
        <v>194</v>
      </c>
      <c r="J6" s="137"/>
      <c r="K6" s="137"/>
      <c r="L6" s="137" t="s">
        <v>195</v>
      </c>
      <c r="M6" s="137"/>
    </row>
    <row r="7" spans="1:14" ht="15.75">
      <c r="A7" s="54" t="s">
        <v>198</v>
      </c>
      <c r="B7" s="55">
        <f>N7*0.7-0.1</f>
        <v>25.379999999999995</v>
      </c>
      <c r="C7" s="56">
        <f>N7*0.7</f>
        <v>25.479999999999997</v>
      </c>
      <c r="D7" s="57" t="s">
        <v>197</v>
      </c>
      <c r="E7" s="55">
        <f>N7*0.8-0.1</f>
        <v>29.02</v>
      </c>
      <c r="F7" s="56">
        <f>N7*0.8</f>
        <v>29.12</v>
      </c>
      <c r="G7" s="57" t="s">
        <v>197</v>
      </c>
      <c r="H7" s="55">
        <f>N7*1.2</f>
        <v>43.68</v>
      </c>
      <c r="I7" s="56">
        <f>N7*1.2+0.1</f>
        <v>43.78</v>
      </c>
      <c r="J7" s="57" t="s">
        <v>197</v>
      </c>
      <c r="K7" s="55">
        <f>N7*1.3</f>
        <v>47.32</v>
      </c>
      <c r="L7" s="54" t="s">
        <v>200</v>
      </c>
      <c r="M7" s="55">
        <f>N7*1.3+0.1</f>
        <v>47.42</v>
      </c>
      <c r="N7" s="58">
        <v>36.4</v>
      </c>
    </row>
    <row r="8" spans="1:14" ht="43.5" customHeight="1"/>
    <row r="9" spans="1:14" ht="42" customHeight="1">
      <c r="A9" s="136" t="s">
        <v>11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4" ht="15.75">
      <c r="A10" s="137" t="s">
        <v>195</v>
      </c>
      <c r="B10" s="137"/>
      <c r="C10" s="137" t="s">
        <v>194</v>
      </c>
      <c r="D10" s="137"/>
      <c r="E10" s="137"/>
      <c r="F10" s="137" t="s">
        <v>199</v>
      </c>
      <c r="G10" s="137"/>
      <c r="H10" s="137"/>
      <c r="I10" s="137" t="s">
        <v>194</v>
      </c>
      <c r="J10" s="137"/>
      <c r="K10" s="137"/>
      <c r="L10" s="137" t="s">
        <v>195</v>
      </c>
      <c r="M10" s="137"/>
    </row>
    <row r="11" spans="1:14" ht="15.75">
      <c r="A11" s="54" t="s">
        <v>198</v>
      </c>
      <c r="B11" s="55">
        <f>N11*0.7-0.1</f>
        <v>5.85</v>
      </c>
      <c r="C11" s="56">
        <f>N11*0.7</f>
        <v>5.9499999999999993</v>
      </c>
      <c r="D11" s="57" t="s">
        <v>197</v>
      </c>
      <c r="E11" s="55">
        <f>N11*0.8-0.1</f>
        <v>6.7000000000000011</v>
      </c>
      <c r="F11" s="56">
        <f>N11*0.8</f>
        <v>6.8000000000000007</v>
      </c>
      <c r="G11" s="57" t="s">
        <v>197</v>
      </c>
      <c r="H11" s="55">
        <f>N11*1.2</f>
        <v>10.199999999999999</v>
      </c>
      <c r="I11" s="56">
        <f>N11*1.2+0.1</f>
        <v>10.299999999999999</v>
      </c>
      <c r="J11" s="57" t="s">
        <v>197</v>
      </c>
      <c r="K11" s="55">
        <f>N11*1.3</f>
        <v>11.05</v>
      </c>
      <c r="L11" s="54" t="s">
        <v>200</v>
      </c>
      <c r="M11" s="55">
        <f>N11*1.3+0.1</f>
        <v>11.15</v>
      </c>
      <c r="N11" s="58">
        <v>8.5</v>
      </c>
    </row>
  </sheetData>
  <mergeCells count="18">
    <mergeCell ref="A9:M9"/>
    <mergeCell ref="A10:B10"/>
    <mergeCell ref="C10:E10"/>
    <mergeCell ref="F10:H10"/>
    <mergeCell ref="I10:K10"/>
    <mergeCell ref="L10:M10"/>
    <mergeCell ref="A5:M5"/>
    <mergeCell ref="A6:B6"/>
    <mergeCell ref="C6:E6"/>
    <mergeCell ref="F6:H6"/>
    <mergeCell ref="I6:K6"/>
    <mergeCell ref="L6:M6"/>
    <mergeCell ref="A1:M1"/>
    <mergeCell ref="A2:B2"/>
    <mergeCell ref="C2:E2"/>
    <mergeCell ref="I2:K2"/>
    <mergeCell ref="F2:H2"/>
    <mergeCell ref="L2:M2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STARTOVKA</vt:lpstr>
      <vt:lpstr>MUŽI</vt:lpstr>
      <vt:lpstr>ŽENY</vt:lpstr>
      <vt:lpstr>ŽÁCI</vt:lpstr>
      <vt:lpstr>ŽÁKYNĚ</vt:lpstr>
      <vt:lpstr>SMÍŠENÉ</vt:lpstr>
      <vt:lpstr>ODHAD</vt:lpstr>
    </vt:vector>
  </TitlesOfParts>
  <Company>SAR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Eva Petrášová</cp:lastModifiedBy>
  <cp:lastPrinted>2011-09-17T11:20:28Z</cp:lastPrinted>
  <dcterms:created xsi:type="dcterms:W3CDTF">2011-09-13T18:59:04Z</dcterms:created>
  <dcterms:modified xsi:type="dcterms:W3CDTF">2011-09-17T11:30:26Z</dcterms:modified>
</cp:coreProperties>
</file>